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8952" firstSheet="1" activeTab="9"/>
  </bookViews>
  <sheets>
    <sheet name="Alert" sheetId="1" state="hidden" r:id="rId1"/>
    <sheet name="GA" sheetId="2" r:id="rId2"/>
    <sheet name="Street" sheetId="3" r:id="rId3"/>
    <sheet name="Water O &amp; M" sheetId="4" r:id="rId4"/>
    <sheet name="WW-SS" sheetId="5" r:id="rId5"/>
    <sheet name="Sewer" sheetId="6" r:id="rId6"/>
    <sheet name="Cemetery" sheetId="7" r:id="rId7"/>
    <sheet name="ES" sheetId="8" r:id="rId8"/>
    <sheet name="Municpal Court" sheetId="9" r:id="rId9"/>
    <sheet name="PBP" sheetId="10" r:id="rId10"/>
  </sheets>
  <definedNames>
    <definedName name="_xlnm.Print_Titles" localSheetId="1">'GA'!$A:$E,'GA'!$1:$1</definedName>
    <definedName name="QB_COLUMN_59200" localSheetId="1" hidden="1">'GA'!$F$1</definedName>
    <definedName name="QB_COLUMN_63620" localSheetId="1" hidden="1">'GA'!$J$1</definedName>
    <definedName name="QB_COLUMN_64430" localSheetId="1" hidden="1">'GA'!$L$1</definedName>
    <definedName name="QB_COLUMN_76210" localSheetId="1" hidden="1">'GA'!$H$1</definedName>
    <definedName name="QB_DATA_0" localSheetId="1" hidden="1">'GA'!$5:$5,'GA'!$6:$6,'GA'!$7:$7,'GA'!$8:$8,'GA'!#REF!,'GA'!$9:$9,'GA'!$10:$10,'GA'!$11:$11,'GA'!$12:$12,'GA'!$13:$13,'GA'!$14:$14,'GA'!$15:$15,'GA'!$16:$16,'GA'!$17:$17,'GA'!$18:$18,'GA'!#REF!</definedName>
    <definedName name="QB_DATA_1" localSheetId="1" hidden="1">'GA'!$23:$23,'GA'!$26:$26,'GA'!$27:$27,'GA'!$28:$28,'GA'!$33:$33,'GA'!$34:$34,'GA'!$36:$36,'GA'!$37:$37,'GA'!$38:$38,'GA'!$40:$40,'GA'!$43:$43,'GA'!#REF!,'GA'!#REF!,'GA'!$44:$44,'GA'!$45:$45,'GA'!$46:$46</definedName>
    <definedName name="QB_DATA_2" localSheetId="1" hidden="1">'GA'!$47:$47,'GA'!$51:$51,'GA'!$53:$53,'GA'!$54:$54,'GA'!$55:$55,'GA'!$56:$56,'GA'!$58:$58,'GA'!$60:$60</definedName>
    <definedName name="QB_FORMULA_0" localSheetId="1" hidden="1">'GA'!$J$5,'GA'!$L$5,'GA'!$J$6,'GA'!$L$6,'GA'!$J$7,'GA'!$L$7,'GA'!$J$8,'GA'!$L$8,'GA'!#REF!,'GA'!#REF!,'GA'!$J$9,'GA'!$L$9,'GA'!$J$10,'GA'!$L$10,'GA'!$J$11,'GA'!$L$11</definedName>
    <definedName name="QB_FORMULA_1" localSheetId="1" hidden="1">'GA'!$J$12,'GA'!$L$12,'GA'!$J$13,'GA'!$L$13,'GA'!$J$14,'GA'!$L$14,'GA'!$J$15,'GA'!$L$15,'GA'!$J$16,'GA'!$L$16,'GA'!$J$17,'GA'!$L$17,'GA'!$J$18,'GA'!$L$18,'GA'!#REF!,'GA'!#REF!</definedName>
    <definedName name="QB_FORMULA_2" localSheetId="1" hidden="1">'GA'!$J$23,'GA'!$L$23,'GA'!$J$26,'GA'!$L$26,'GA'!$J$27,'GA'!$L$27,'GA'!$J$28,'GA'!$L$28,'GA'!$F$29,'GA'!$H$29,'GA'!$J$29,'GA'!$L$29,'GA'!$F$30,'GA'!$H$30,'GA'!$J$30,'GA'!$L$30</definedName>
    <definedName name="QB_FORMULA_3" localSheetId="1" hidden="1">'GA'!$J$33,'GA'!$L$33,'GA'!$J$34,'GA'!$L$34,'GA'!$F$35,'GA'!$H$35,'GA'!$J$35,'GA'!$L$35,'GA'!$J$36,'GA'!$L$36,'GA'!$J$37,'GA'!$L$37,'GA'!$J$38,'GA'!$L$38,'GA'!$J$40,'GA'!$L$40</definedName>
    <definedName name="QB_FORMULA_4" localSheetId="1" hidden="1">'GA'!$F$41,'GA'!$H$41,'GA'!$J$41,'GA'!$L$41,'GA'!$J$43,'GA'!$L$43,'GA'!#REF!,'GA'!#REF!,'GA'!#REF!,'GA'!#REF!,'GA'!#REF!,'GA'!#REF!,'GA'!#REF!,'GA'!#REF!,'GA'!$J$44,'GA'!$L$44</definedName>
    <definedName name="QB_FORMULA_5" localSheetId="1" hidden="1">'GA'!$J$45,'GA'!$L$45,'GA'!$J$46,'GA'!$L$46,'GA'!$J$47,'GA'!$L$47,'GA'!$J$51,'GA'!$L$51,'GA'!$J$53,'GA'!$L$53,'GA'!$J$54,'GA'!$L$54,'GA'!$J$55,'GA'!$L$55,'GA'!$J$56,'GA'!$L$56</definedName>
    <definedName name="QB_FORMULA_6" localSheetId="1" hidden="1">'GA'!$F$57,'GA'!$H$57,'GA'!$J$57,'GA'!$L$57,'GA'!$J$58,'GA'!$L$58,'GA'!$J$60,'GA'!$L$60,'GA'!$F$61,'GA'!$H$61,'GA'!$J$61,'GA'!$L$61,'GA'!$F$62,'GA'!$H$62,'GA'!$J$62,'GA'!$L$62</definedName>
    <definedName name="QB_FORMULA_7" localSheetId="1" hidden="1">'GA'!$F$63,'GA'!$H$63,'GA'!$J$63,'GA'!$L$63</definedName>
    <definedName name="QB_ROW_10230" localSheetId="1" hidden="1">'GA'!$D$6</definedName>
    <definedName name="QB_ROW_103030" localSheetId="1" hidden="1">'GA'!$D$52</definedName>
    <definedName name="QB_ROW_103240" localSheetId="1" hidden="1">'GA'!$E$56</definedName>
    <definedName name="QB_ROW_103330" localSheetId="1" hidden="1">'GA'!$D$57</definedName>
    <definedName name="QB_ROW_104240" localSheetId="1" hidden="1">'GA'!$E$53</definedName>
    <definedName name="QB_ROW_109240" localSheetId="1" hidden="1">'GA'!$E$54</definedName>
    <definedName name="QB_ROW_112230" localSheetId="1" hidden="1">'GA'!$D$47</definedName>
    <definedName name="QB_ROW_11230" localSheetId="1" hidden="1">'GA'!$D$7</definedName>
    <definedName name="QB_ROW_115230" localSheetId="1" hidden="1">'GA'!$D$38</definedName>
    <definedName name="QB_ROW_120230" localSheetId="1" hidden="1">'GA'!$D$43</definedName>
    <definedName name="QB_ROW_12230" localSheetId="1" hidden="1">'GA'!$D$8</definedName>
    <definedName name="QB_ROW_123230" localSheetId="1" hidden="1">'GA'!$D$36</definedName>
    <definedName name="QB_ROW_13230" localSheetId="1" hidden="1">'GA'!$D$10</definedName>
    <definedName name="QB_ROW_133230" localSheetId="1" hidden="1">'GA'!$D$45</definedName>
    <definedName name="QB_ROW_134240" localSheetId="1" hidden="1">'GA'!$E$33</definedName>
    <definedName name="QB_ROW_139230" localSheetId="1" hidden="1">'GA'!$D$46</definedName>
    <definedName name="QB_ROW_14230" localSheetId="1" hidden="1">'GA'!$D$11</definedName>
    <definedName name="QB_ROW_143030" localSheetId="1" hidden="1">'GA'!$D$39</definedName>
    <definedName name="QB_ROW_143330" localSheetId="1" hidden="1">'GA'!$D$41</definedName>
    <definedName name="QB_ROW_145240" localSheetId="1" hidden="1">'GA'!$E$40</definedName>
    <definedName name="QB_ROW_15230" localSheetId="1" hidden="1">'GA'!$D$12</definedName>
    <definedName name="QB_ROW_155230" localSheetId="1" hidden="1">'GA'!$D$51</definedName>
    <definedName name="QB_ROW_156230" localSheetId="1" hidden="1">'GA'!$D$37</definedName>
    <definedName name="QB_ROW_162230" localSheetId="1" hidden="1">'GA'!$D$44</definedName>
    <definedName name="QB_ROW_16230" localSheetId="1" hidden="1">'GA'!$D$13</definedName>
    <definedName name="QB_ROW_168030" localSheetId="1" hidden="1">'GA'!#REF!</definedName>
    <definedName name="QB_ROW_168330" localSheetId="1" hidden="1">'GA'!#REF!</definedName>
    <definedName name="QB_ROW_169230" localSheetId="1" hidden="1">'GA'!$D$23</definedName>
    <definedName name="QB_ROW_17230" localSheetId="1" hidden="1">'GA'!$D$14</definedName>
    <definedName name="QB_ROW_180230" localSheetId="1" hidden="1">'GA'!$D$58</definedName>
    <definedName name="QB_ROW_18230" localSheetId="1" hidden="1">'GA'!$D$15</definedName>
    <definedName name="QB_ROW_18301" localSheetId="1" hidden="1">'GA'!$A$63</definedName>
    <definedName name="QB_ROW_19011" localSheetId="1" hidden="1">'GA'!$B$3</definedName>
    <definedName name="QB_ROW_19311" localSheetId="1" hidden="1">'GA'!$B$62</definedName>
    <definedName name="QB_ROW_193230" localSheetId="1" hidden="1">'GA'!$D$9</definedName>
    <definedName name="QB_ROW_20021" localSheetId="1" hidden="1">'GA'!$C$4</definedName>
    <definedName name="QB_ROW_20230" localSheetId="1" hidden="1">'GA'!$D$16</definedName>
    <definedName name="QB_ROW_20321" localSheetId="1" hidden="1">'GA'!$C$30</definedName>
    <definedName name="QB_ROW_204240" localSheetId="1" hidden="1">'GA'!$E$55</definedName>
    <definedName name="QB_ROW_21021" localSheetId="1" hidden="1">'GA'!$C$31</definedName>
    <definedName name="QB_ROW_21230" localSheetId="1" hidden="1">'GA'!$D$17</definedName>
    <definedName name="QB_ROW_21321" localSheetId="1" hidden="1">'GA'!$C$61</definedName>
    <definedName name="QB_ROW_23230" localSheetId="1" hidden="1">'GA'!$D$18</definedName>
    <definedName name="QB_ROW_237230" localSheetId="1" hidden="1">'GA'!$D$60</definedName>
    <definedName name="QB_ROW_239030" localSheetId="1" hidden="1">'GA'!$D$25</definedName>
    <definedName name="QB_ROW_239330" localSheetId="1" hidden="1">'GA'!$D$29</definedName>
    <definedName name="QB_ROW_24230" localSheetId="1" hidden="1">'GA'!#REF!</definedName>
    <definedName name="QB_ROW_246230" localSheetId="1" hidden="1">'GA'!#REF!</definedName>
    <definedName name="QB_ROW_247240" localSheetId="1" hidden="1">'GA'!#REF!</definedName>
    <definedName name="QB_ROW_248240" localSheetId="1" hidden="1">'GA'!#REF!</definedName>
    <definedName name="QB_ROW_331240" localSheetId="1" hidden="1">'GA'!$E$26</definedName>
    <definedName name="QB_ROW_332240" localSheetId="1" hidden="1">'GA'!$E$27</definedName>
    <definedName name="QB_ROW_333240" localSheetId="1" hidden="1">'GA'!$E$28</definedName>
    <definedName name="QB_ROW_7030" localSheetId="1" hidden="1">'GA'!$D$32</definedName>
    <definedName name="QB_ROW_7240" localSheetId="1" hidden="1">'GA'!$E$34</definedName>
    <definedName name="QB_ROW_7330" localSheetId="1" hidden="1">'GA'!$D$35</definedName>
    <definedName name="QB_ROW_9230" localSheetId="1" hidden="1">'GA'!$D$5</definedName>
    <definedName name="QBCANSUPPORTUPDATE" localSheetId="1">TRUE</definedName>
    <definedName name="QBCOMPANYFILENAME" localSheetId="1">"F:\QBData\Elsberry.QBW"</definedName>
    <definedName name="QBENDDATE" localSheetId="1">20131231</definedName>
    <definedName name="QBHEADERSONSCREEN" localSheetId="1">FALSE</definedName>
    <definedName name="QBMETADATASIZE" localSheetId="1">5793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"aac874d6df2d48579c3913f6dd1fb096"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5</definedName>
    <definedName name="QBSTARTDATE" localSheetId="1">20130101</definedName>
  </definedNames>
  <calcPr fullCalcOnLoad="1"/>
</workbook>
</file>

<file path=xl/sharedStrings.xml><?xml version="1.0" encoding="utf-8"?>
<sst xmlns="http://schemas.openxmlformats.org/spreadsheetml/2006/main" count="401" uniqueCount="272">
  <si>
    <t>Budget</t>
  </si>
  <si>
    <t>$ Over Budget</t>
  </si>
  <si>
    <t>% of Budget</t>
  </si>
  <si>
    <t>Ordinary Income/Expense</t>
  </si>
  <si>
    <t>Income</t>
  </si>
  <si>
    <t>40100.1 · Sanitation</t>
  </si>
  <si>
    <t>40200.1 · Liquor License</t>
  </si>
  <si>
    <t>40300.1 · City Taxes</t>
  </si>
  <si>
    <t>40400.1 · Merchant's License</t>
  </si>
  <si>
    <t>40450.1 · Sign Permit</t>
  </si>
  <si>
    <t>40500.1 · Interest &amp; Penalties</t>
  </si>
  <si>
    <t>40600.1 · Sales Tax</t>
  </si>
  <si>
    <t>40700.1 · Use Tax.1</t>
  </si>
  <si>
    <t>40800.1 · Library Trust</t>
  </si>
  <si>
    <t>40900.1 · Ameren Franchise</t>
  </si>
  <si>
    <t>41000.1 · Telecommunication Franchise Tax</t>
  </si>
  <si>
    <t>41200.1 · Sur Tax</t>
  </si>
  <si>
    <t>41300.1 · Interest.1</t>
  </si>
  <si>
    <t>41500.1 · Animal Control</t>
  </si>
  <si>
    <t>42000.1 · Misc. - General</t>
  </si>
  <si>
    <t>48200.1 · Budget Transfers out of General</t>
  </si>
  <si>
    <t>48202.1 · Budget Transfer - GA to ST</t>
  </si>
  <si>
    <t>48206.1 · Budget Transfer - GA to ES</t>
  </si>
  <si>
    <t>48208.1 · Budget Transfer - GA to MC</t>
  </si>
  <si>
    <t>Total 48200.1 · Budget Transfers out of General</t>
  </si>
  <si>
    <t>Total Income</t>
  </si>
  <si>
    <t>Expense</t>
  </si>
  <si>
    <t>60000 · Payroll Expenses</t>
  </si>
  <si>
    <t>60350.1 · Health/Life/Dental Insurance-GR</t>
  </si>
  <si>
    <t>60000 · Payroll Expenses - Other</t>
  </si>
  <si>
    <t>Total 60000 · Payroll Expenses</t>
  </si>
  <si>
    <t>60500.1 · Sanitation Services</t>
  </si>
  <si>
    <t>60550.1 · Animal Control Expense</t>
  </si>
  <si>
    <t>60600 · Insurance</t>
  </si>
  <si>
    <t>60600.3 · Insurance-WT</t>
  </si>
  <si>
    <t>Total 60600 · Insurance</t>
  </si>
  <si>
    <t>60700.1 · Advertising/Office Supplies-GR</t>
  </si>
  <si>
    <t>61100.1 · Computer Supplies &amp; Repairs GR</t>
  </si>
  <si>
    <t>61400.1 · Utilities-GR</t>
  </si>
  <si>
    <t>61500.1 · Telephone</t>
  </si>
  <si>
    <t>61600.1 · Election Expense</t>
  </si>
  <si>
    <t>64300.1 · Audit / Accounting Services</t>
  </si>
  <si>
    <t>65000.1 · Miscellaneous</t>
  </si>
  <si>
    <t>65001.1 · Building Maintenance</t>
  </si>
  <si>
    <t>65002.1 · Supplies</t>
  </si>
  <si>
    <t>65003.1 · Conference Fees, Memberships</t>
  </si>
  <si>
    <t>65000.1 · Miscellaneous - Other</t>
  </si>
  <si>
    <t>Total 65000.1 · Miscellaneous</t>
  </si>
  <si>
    <t>66100.1 · Service Charges - General</t>
  </si>
  <si>
    <t>68130.1 · Training</t>
  </si>
  <si>
    <t>Total Expense</t>
  </si>
  <si>
    <t>Net Ordinary Income</t>
  </si>
  <si>
    <t>Net Income</t>
  </si>
  <si>
    <t>60150.1 · Attorney-GR</t>
  </si>
  <si>
    <t>Jan - Dec 16</t>
  </si>
  <si>
    <t>2015 Reserve</t>
  </si>
  <si>
    <t>41400.0 - Financial Institution Tax</t>
  </si>
  <si>
    <t>41700.1 - Building Permits</t>
  </si>
  <si>
    <t>41800.1 - Occupancy Permit</t>
  </si>
  <si>
    <t>41850.1 - Golf Cart Permit Fee</t>
  </si>
  <si>
    <t>Trim Grant</t>
  </si>
  <si>
    <t>66900 - Reconcilation Discrepancies</t>
  </si>
  <si>
    <t>Other Income/Espense</t>
  </si>
  <si>
    <t>Other Income</t>
  </si>
  <si>
    <t>34000.1 - Reserve Carry Over GT</t>
  </si>
  <si>
    <t>Total Other Income</t>
  </si>
  <si>
    <t>2015 RESERVE</t>
  </si>
  <si>
    <t>42000.2 · Misc. - Street</t>
  </si>
  <si>
    <t>43000.2 · Streets Sales Tax / Trans Tax</t>
  </si>
  <si>
    <t>43100.2 · Motor Fuel Tax</t>
  </si>
  <si>
    <t>43200.2 · Motor Vehicle Sales Tax</t>
  </si>
  <si>
    <t>43300.2 · Motor Vehicle Fee Increases</t>
  </si>
  <si>
    <t>43600.2 · Interest</t>
  </si>
  <si>
    <t>48200.1 - Budget Trasnfers out of General</t>
  </si>
  <si>
    <t>48202.1-Budget Transfer -GA to ST</t>
  </si>
  <si>
    <t>Total 48200.1- Budget Transfers out of General</t>
  </si>
  <si>
    <t>48220.2 - Budget transfers out of General</t>
  </si>
  <si>
    <t>60600.2 · Insurance-ST</t>
  </si>
  <si>
    <t>60600.2 · Insurance-ST - Other</t>
  </si>
  <si>
    <t>Total 60600.2 · Insurance-ST</t>
  </si>
  <si>
    <t>61000.2 · Storm Water Maintenance</t>
  </si>
  <si>
    <t>61400.2 · Utilities-ST</t>
  </si>
  <si>
    <t>63700.2 · Alliance Contract-Streets</t>
  </si>
  <si>
    <t>64200.2 · Contract Labor-St</t>
  </si>
  <si>
    <t>65000.2 · Miscellaneous-ST</t>
  </si>
  <si>
    <t>65100.2 · Equipment &amp; Repairs (ST)</t>
  </si>
  <si>
    <t>Other Income/Expenses</t>
  </si>
  <si>
    <t>34000.2 - Reserve Carry Over ST</t>
  </si>
  <si>
    <t>STREET DEPT.</t>
  </si>
  <si>
    <t>42000.3 · Misc. - Water</t>
  </si>
  <si>
    <t>44300.3 · Sales Tax Revenue</t>
  </si>
  <si>
    <t>44400.3 · Penalties</t>
  </si>
  <si>
    <t>44500.3 · Disconnect Fee</t>
  </si>
  <si>
    <t>44600.3 · Water Installation Fee</t>
  </si>
  <si>
    <t>44610.3 - Water Connection Fee</t>
  </si>
  <si>
    <t>44800.3 · MO Primacy Fee</t>
  </si>
  <si>
    <t>44900.3 · Insufficient Funds</t>
  </si>
  <si>
    <t>48315.3 - Budget Transfer -WT O&amp;M</t>
  </si>
  <si>
    <t>48350.3 - Budget Transfer-WT O&amp;M to WCI</t>
  </si>
  <si>
    <t>60350.3 · Health/Life/Dental Insurance-WT</t>
  </si>
  <si>
    <t>60700.3 · Advertising/Office Supplies-WT</t>
  </si>
  <si>
    <t>61100.3 · Computer Supplies &amp; Repairs WT</t>
  </si>
  <si>
    <t>61400.3 · Utilities-WT</t>
  </si>
  <si>
    <t>63200.3 · Meters, Fittings, Etc</t>
  </si>
  <si>
    <t>63300.3 · Sales Tx</t>
  </si>
  <si>
    <t>63500.3 · Mo. Primacy Fee</t>
  </si>
  <si>
    <t>63700.3 · Alliance Contract-Water</t>
  </si>
  <si>
    <t>65000.3 · Miscellaneous-Water</t>
  </si>
  <si>
    <t>65100.3 · Equipment &amp; Repairs (WT)</t>
  </si>
  <si>
    <t>68130.3 · Training-WT</t>
  </si>
  <si>
    <t>34000.3 - Reserve Carry Over WT</t>
  </si>
  <si>
    <t>WATER DEPT.</t>
  </si>
  <si>
    <t>44000.3 · Commercial Water Revenue</t>
  </si>
  <si>
    <t>44100.3 · Domestic Water</t>
  </si>
  <si>
    <t>44200.3 · No Tax Water</t>
  </si>
  <si>
    <t>44250.0 - RD Series 2012 Bond</t>
  </si>
  <si>
    <t>44350.3 - Interest-Water</t>
  </si>
  <si>
    <t>44700.3 · Rural Water</t>
  </si>
  <si>
    <t>48310.3 · Budget Transfer-WT Transfer/O&amp;M</t>
  </si>
  <si>
    <t>48316.3 - Budget Transfer -WW/SS to O&amp;M</t>
  </si>
  <si>
    <t>48320.3 · Budget Transfer-WT D&amp;R</t>
  </si>
  <si>
    <t>48330.3 · Budget Transfer-WT Debt Ret.</t>
  </si>
  <si>
    <t>48340.3 - Budget Transfer WT Surplus</t>
  </si>
  <si>
    <t>48345.3 -Budget Transfer-RD Reserve</t>
  </si>
  <si>
    <t>48360.3 - Budget Transfer-RD Series 2012</t>
  </si>
  <si>
    <t>60900.3 - Interest &amp; Fees - Series 2002B</t>
  </si>
  <si>
    <t>60950.3 - Interest &amp; Fees- RD Series 2012</t>
  </si>
  <si>
    <t>80100.3 - Debt Retirement</t>
  </si>
  <si>
    <t>81100.3 - Series 2002B Bond Water Plant 1</t>
  </si>
  <si>
    <t>81150.3 -  RD Series 2012 Bond Principal</t>
  </si>
  <si>
    <t>Other Income/Expense</t>
  </si>
  <si>
    <t>Other Expense</t>
  </si>
  <si>
    <t>68000 · Depreciation Expense</t>
  </si>
  <si>
    <t>Total Other Expense</t>
  </si>
  <si>
    <t>Net Other Income</t>
  </si>
  <si>
    <t>WATERWORKS/SEWER SYSTEM</t>
  </si>
  <si>
    <t>Jan - Dec 15</t>
  </si>
  <si>
    <t>42000.4 · Misc. - Sewer</t>
  </si>
  <si>
    <t>46000.4 · Sewer Fees</t>
  </si>
  <si>
    <t>46100.4 - Sewer Installation Fee</t>
  </si>
  <si>
    <t>46110.4 - City Sewer Connection Fee</t>
  </si>
  <si>
    <t>46200.4 · Interest.4</t>
  </si>
  <si>
    <t>46300.4 · State Sewer Connection Fee</t>
  </si>
  <si>
    <t>48400.4 · Budget Transfer Sewer to SCI</t>
  </si>
  <si>
    <t>60150.1 - Attorney-SW</t>
  </si>
  <si>
    <t>60600.4 · Insurance-SW</t>
  </si>
  <si>
    <t xml:space="preserve"> </t>
  </si>
  <si>
    <t>60700.4 - Advertising/Office Supplies</t>
  </si>
  <si>
    <t>61400.4 · Utilities-SW</t>
  </si>
  <si>
    <t>63200.4 - Repairs &amp; Maintenance</t>
  </si>
  <si>
    <t>63550.4 - Taxes, Gov't Collection Fees-SW</t>
  </si>
  <si>
    <t>63700.4 · Alliance Contract-Sewer</t>
  </si>
  <si>
    <t>65000.4 · Miscellaneous-Sewer</t>
  </si>
  <si>
    <t>65100.4 · Repairs &amp; Equipment - SW</t>
  </si>
  <si>
    <t>34000.4 - Reserve Carry Over SW</t>
  </si>
  <si>
    <t>40500.5 · Interest &amp; Penalties - Cemetery</t>
  </si>
  <si>
    <t>42000.5 · Misc. - Cemetary</t>
  </si>
  <si>
    <t>43900.5 · From Capital Improvement-CE</t>
  </si>
  <si>
    <t>47000.5 · Cemetery Tax</t>
  </si>
  <si>
    <t>47100.5 · Lot Sales</t>
  </si>
  <si>
    <t>47200.5 · Interest - Cemetery</t>
  </si>
  <si>
    <t>47300.5 - Grave Digging</t>
  </si>
  <si>
    <t>47400.5 · Grave Opening</t>
  </si>
  <si>
    <t>47500.5 · Perpetual Care</t>
  </si>
  <si>
    <t>47600.5 · Upkeep</t>
  </si>
  <si>
    <t>47700.5 · Sexton Fee</t>
  </si>
  <si>
    <t>48500.5 · Budget Transfer Cemetary to CCI</t>
  </si>
  <si>
    <t>60600.5 · Insurance-CE</t>
  </si>
  <si>
    <t>63700.5 · Alliance Contract-Cemetery</t>
  </si>
  <si>
    <t>65000.5 - Miscellaneous-CE</t>
  </si>
  <si>
    <t>65100.5 · Repairs &amp; Equipment</t>
  </si>
  <si>
    <t>65200.5 · Sexton Fees</t>
  </si>
  <si>
    <t>65300.5 · Perpetual Care CE</t>
  </si>
  <si>
    <t>66100.5 · Service Charges - Cemetery</t>
  </si>
  <si>
    <t>34000.5 - Reserve Carry Over CE</t>
  </si>
  <si>
    <t>42000.6 - Misc. ES</t>
  </si>
  <si>
    <t>44350.6 - Interest</t>
  </si>
  <si>
    <t>48000.6 - Fines</t>
  </si>
  <si>
    <t>48010.6- Recoupment</t>
  </si>
  <si>
    <t>48002.3-Prisoner Transport Fee</t>
  </si>
  <si>
    <t>60350.6 · Health/Life/Dental Insurance-ES</t>
  </si>
  <si>
    <t>60150.6 · Attorney-ES</t>
  </si>
  <si>
    <t>60600.6 · Insurance-ES</t>
  </si>
  <si>
    <t>60700.6 · Advertising/Office Supplies-ES</t>
  </si>
  <si>
    <t>60710.6 · Rent</t>
  </si>
  <si>
    <t>61100.6 - Computer Supplies &amp; Repairs</t>
  </si>
  <si>
    <t>61400.6 · Utilities</t>
  </si>
  <si>
    <t>61500.6 · Telephone-ES</t>
  </si>
  <si>
    <t>65000.6 · Miscellaneous-Emergency Service</t>
  </si>
  <si>
    <t>65001.6 · Physicals/Drug Test</t>
  </si>
  <si>
    <t>65002.6 · Supplies-ES</t>
  </si>
  <si>
    <t>65000.6 · Miscellaneous-Emergency Service - Other</t>
  </si>
  <si>
    <t>Total 65000.6 · Miscellaneous-Emergency Service</t>
  </si>
  <si>
    <t>67000.6 · Gas and Oil</t>
  </si>
  <si>
    <t>67200.6 · Radio/Radar Repair</t>
  </si>
  <si>
    <t>67300.6 · Uniforms</t>
  </si>
  <si>
    <t>67400.6 · VEHICLES</t>
  </si>
  <si>
    <t>67410.6 · Repairs</t>
  </si>
  <si>
    <t>67420.6 · Other</t>
  </si>
  <si>
    <t>Total 67400.6 · VEHICLES</t>
  </si>
  <si>
    <t>67500.6 · Dispatch</t>
  </si>
  <si>
    <t>80000.6 · Grant/Donation-ES</t>
  </si>
  <si>
    <t>34000.6 - Reserve Carry Over</t>
  </si>
  <si>
    <t>42000.8 · Misc. - MC</t>
  </si>
  <si>
    <t>48000.8 · Court Cost MC</t>
  </si>
  <si>
    <t>4802.8 - Probation Fee</t>
  </si>
  <si>
    <t>48100.8 · Inmate Housing Revenue</t>
  </si>
  <si>
    <t>-Judicial Training Fund (Start 2017 per Rob)</t>
  </si>
  <si>
    <t>- Municipal Court Attorney Rep Fund (Per Rob)</t>
  </si>
  <si>
    <t>48200-1 - Budget Transfers out of General</t>
  </si>
  <si>
    <t>48200.8 · Budget Transfer-MC</t>
  </si>
  <si>
    <t>48200.1 Budget Transfer out of General-Other</t>
  </si>
  <si>
    <t>Total 48200.1 Budget Transfers out of Gener</t>
  </si>
  <si>
    <t>Gross Profit</t>
  </si>
  <si>
    <t>60150.8 · Attorney-MC</t>
  </si>
  <si>
    <t>60155.8 · Municipal Judge</t>
  </si>
  <si>
    <t>60700.8 · Advertising/Office Supplies-MC</t>
  </si>
  <si>
    <t>65000.8 · Miscellaneous-MC</t>
  </si>
  <si>
    <t>67700.8 · Inmate Housing</t>
  </si>
  <si>
    <t>Municipal Court Attorney Rept Fund (Per Rob)</t>
  </si>
  <si>
    <t>Judicial Training (Start 2017 Per Rob)</t>
  </si>
  <si>
    <t>68130.8 · Training-MC</t>
  </si>
  <si>
    <t>34000.8-Reserve Carry Over MC</t>
  </si>
  <si>
    <t>41600.9 - PBP DONATIONS</t>
  </si>
  <si>
    <t>42000.9 - Misc. Page Branch Park</t>
  </si>
  <si>
    <t>49100.9 · Donations/Grants</t>
  </si>
  <si>
    <t>49220.9 - Softball Tournament</t>
  </si>
  <si>
    <t>49240.9 - 5K Run</t>
  </si>
  <si>
    <t>49200.9 - Fundraising-Other</t>
  </si>
  <si>
    <t>Total 49100.9 · Donations/Grants</t>
  </si>
  <si>
    <t>60600 - Insurance</t>
  </si>
  <si>
    <t>60600.9 - Insurance-PBP</t>
  </si>
  <si>
    <t>60600 - Insurance - Other</t>
  </si>
  <si>
    <t>Total 60600 - Insurance</t>
  </si>
  <si>
    <t>60700.9 · Advertising</t>
  </si>
  <si>
    <t>61400.9 · Utilities-PBP</t>
  </si>
  <si>
    <t>63400.9 · Supplies/Equipment-PBP</t>
  </si>
  <si>
    <t>65000.9 · Misc. Exp. Page Brank Park</t>
  </si>
  <si>
    <t>65010.9 - Circus</t>
  </si>
  <si>
    <t>65000.9 - Misc. Exp. Page Branch Park-Other</t>
  </si>
  <si>
    <t>Total 65000.9 · Misc. Exp. Page Brank Park</t>
  </si>
  <si>
    <t xml:space="preserve"> 34000.9 - Reserve Carry Over PBP</t>
  </si>
  <si>
    <t>PAGE BRANCH PARK</t>
  </si>
  <si>
    <t>GENERAL REVENUE</t>
  </si>
  <si>
    <t>SEWER</t>
  </si>
  <si>
    <t>CEMETERY</t>
  </si>
  <si>
    <t>EMERGENCY SERVICE</t>
  </si>
  <si>
    <t>MUNICIPAL COURT</t>
  </si>
  <si>
    <t>63710.2 - Special Projects</t>
  </si>
  <si>
    <t>SALT</t>
  </si>
  <si>
    <t>60150.3- Attorney-WT</t>
  </si>
  <si>
    <t>67200.3 -Cell Service Fee</t>
  </si>
  <si>
    <t>Budget Transfer-WW/SS to WCI</t>
  </si>
  <si>
    <t>Jan - Dec 17</t>
  </si>
  <si>
    <t>Annual Debt Payment</t>
  </si>
  <si>
    <t>Debt Service</t>
  </si>
  <si>
    <t>Replace &amp; Extension Fund</t>
  </si>
  <si>
    <t>Sewer Project</t>
  </si>
  <si>
    <t>Budget Transferr to WW/SS</t>
  </si>
  <si>
    <t>63400.4 - Cell Service Fee</t>
  </si>
  <si>
    <t>63710.4 - Special Projects</t>
  </si>
  <si>
    <t>63711.4 - Sewer Upgrades</t>
  </si>
  <si>
    <t>49100.6-Donations</t>
  </si>
  <si>
    <t>49100.6 - Donations ( For Vehicle's)</t>
  </si>
  <si>
    <t>61000.0-Maintenance GR</t>
  </si>
  <si>
    <t>63710- Special Projects</t>
  </si>
  <si>
    <t>63718.1 Tro, Gramt</t>
  </si>
  <si>
    <t>61100.8 - Computer Supples</t>
  </si>
  <si>
    <t>65030.9 - Security System</t>
  </si>
  <si>
    <t>65060.9 Game Night Fundraising</t>
  </si>
  <si>
    <t>Grant Projects</t>
  </si>
  <si>
    <t>FEMA Restoration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</si>
</sst>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Accounting"/>
      <sz val="8"/>
      <name val="Arial"/>
      <family val="0"/>
    </font>
    <font>
      <b/>
      <u val="single"/>
      <sz val="8"/>
      <name val="Arial"/>
      <family val="2"/>
    </font>
    <font>
      <u val="single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4" fontId="0" fillId="0" borderId="10" xfId="44" applyBorder="1" applyAlignment="1">
      <alignment horizontal="centerContinuous"/>
    </xf>
    <xf numFmtId="44" fontId="1" fillId="0" borderId="11" xfId="44" applyFont="1" applyBorder="1" applyAlignment="1">
      <alignment horizontal="center"/>
    </xf>
    <xf numFmtId="44" fontId="0" fillId="0" borderId="11" xfId="44" applyBorder="1" applyAlignment="1">
      <alignment horizontal="center"/>
    </xf>
    <xf numFmtId="44" fontId="1" fillId="0" borderId="0" xfId="44" applyFont="1" applyBorder="1" applyAlignment="1">
      <alignment horizontal="center"/>
    </xf>
    <xf numFmtId="44" fontId="0" fillId="0" borderId="0" xfId="44" applyBorder="1" applyAlignment="1">
      <alignment horizontal="center"/>
    </xf>
    <xf numFmtId="44" fontId="2" fillId="0" borderId="0" xfId="44" applyFont="1" applyBorder="1" applyAlignment="1">
      <alignment horizontal="right"/>
    </xf>
    <xf numFmtId="44" fontId="2" fillId="0" borderId="0" xfId="44" applyFont="1" applyBorder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0" xfId="44" applyFont="1" applyAlignment="1">
      <alignment/>
    </xf>
    <xf numFmtId="44" fontId="2" fillId="0" borderId="0" xfId="44" applyFont="1" applyBorder="1" applyAlignment="1">
      <alignment/>
    </xf>
    <xf numFmtId="44" fontId="2" fillId="0" borderId="13" xfId="44" applyFont="1" applyBorder="1" applyAlignment="1">
      <alignment/>
    </xf>
    <xf numFmtId="44" fontId="2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44" fontId="1" fillId="0" borderId="0" xfId="44" applyFont="1" applyAlignment="1">
      <alignment/>
    </xf>
    <xf numFmtId="44" fontId="0" fillId="0" borderId="0" xfId="44" applyBorder="1" applyAlignment="1">
      <alignment/>
    </xf>
    <xf numFmtId="44" fontId="0" fillId="0" borderId="0" xfId="44" applyAlignment="1">
      <alignment/>
    </xf>
    <xf numFmtId="44" fontId="20" fillId="0" borderId="0" xfId="44" applyFont="1" applyAlignment="1">
      <alignment/>
    </xf>
    <xf numFmtId="0" fontId="20" fillId="0" borderId="0" xfId="0" applyNumberFormat="1" applyFont="1" applyAlignment="1">
      <alignment/>
    </xf>
    <xf numFmtId="44" fontId="1" fillId="0" borderId="11" xfId="44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44" fontId="1" fillId="0" borderId="0" xfId="44" applyFont="1" applyBorder="1" applyAlignment="1">
      <alignment horizontal="center"/>
    </xf>
    <xf numFmtId="44" fontId="2" fillId="0" borderId="0" xfId="44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44" fontId="2" fillId="0" borderId="13" xfId="44" applyFont="1" applyBorder="1" applyAlignment="1">
      <alignment/>
    </xf>
    <xf numFmtId="165" fontId="2" fillId="0" borderId="13" xfId="0" applyNumberFormat="1" applyFont="1" applyBorder="1" applyAlignment="1">
      <alignment/>
    </xf>
    <xf numFmtId="44" fontId="2" fillId="0" borderId="12" xfId="44" applyFont="1" applyBorder="1" applyAlignment="1">
      <alignment/>
    </xf>
    <xf numFmtId="165" fontId="2" fillId="0" borderId="12" xfId="0" applyNumberFormat="1" applyFont="1" applyBorder="1" applyAlignment="1">
      <alignment/>
    </xf>
    <xf numFmtId="44" fontId="2" fillId="0" borderId="15" xfId="44" applyFont="1" applyBorder="1" applyAlignment="1">
      <alignment/>
    </xf>
    <xf numFmtId="165" fontId="2" fillId="0" borderId="15" xfId="0" applyNumberFormat="1" applyFont="1" applyBorder="1" applyAlignment="1">
      <alignment/>
    </xf>
    <xf numFmtId="44" fontId="1" fillId="0" borderId="14" xfId="44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2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44" fontId="21" fillId="0" borderId="0" xfId="44" applyFont="1" applyAlignment="1">
      <alignment/>
    </xf>
    <xf numFmtId="0" fontId="22" fillId="0" borderId="0" xfId="0" applyNumberFormat="1" applyFont="1" applyAlignment="1">
      <alignment/>
    </xf>
    <xf numFmtId="44" fontId="0" fillId="0" borderId="0" xfId="44" applyAlignment="1">
      <alignment horizontal="center"/>
    </xf>
    <xf numFmtId="44" fontId="2" fillId="0" borderId="0" xfId="44" applyFont="1" applyBorder="1" applyAlignment="1">
      <alignment/>
    </xf>
    <xf numFmtId="49" fontId="1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10" fontId="20" fillId="0" borderId="0" xfId="44" applyNumberFormat="1" applyFont="1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4" fontId="2" fillId="0" borderId="15" xfId="44" applyFont="1" applyBorder="1" applyAlignment="1">
      <alignment/>
    </xf>
    <xf numFmtId="165" fontId="2" fillId="0" borderId="15" xfId="0" applyNumberFormat="1" applyFont="1" applyBorder="1" applyAlignment="1">
      <alignment/>
    </xf>
    <xf numFmtId="10" fontId="2" fillId="0" borderId="15" xfId="44" applyNumberFormat="1" applyFont="1" applyBorder="1" applyAlignment="1">
      <alignment/>
    </xf>
    <xf numFmtId="44" fontId="23" fillId="0" borderId="0" xfId="44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1</xdr:row>
      <xdr:rowOff>47625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9.140625" defaultRowHeight="12.75"/>
  <sheetData>
    <row r="1" spans="1:37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1:37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</row>
    <row r="4" spans="1:37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</row>
    <row r="5" spans="1:37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</row>
    <row r="6" spans="1:37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37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</row>
    <row r="8" spans="1:37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</row>
    <row r="9" spans="1:37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</row>
    <row r="10" spans="1:37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</row>
    <row r="11" spans="1:37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</row>
    <row r="12" spans="1:37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:37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7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7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37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1:37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37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1:37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 spans="1:37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1:37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</row>
    <row r="26" spans="1:37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</row>
    <row r="27" spans="1:37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1:37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37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 spans="1:37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 spans="1:37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1:37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</row>
    <row r="33" spans="1:37" ht="12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:37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1:37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1:37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</row>
    <row r="37" spans="1:37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1:37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1:37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</row>
    <row r="40" spans="1:37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</row>
    <row r="41" spans="1:37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</row>
    <row r="42" spans="1:37" ht="12.7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</row>
    <row r="43" spans="1:37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 spans="1:37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37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 spans="1:37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</row>
    <row r="47" spans="1:37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 spans="1:37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</row>
    <row r="49" spans="1:37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</row>
    <row r="50" spans="1:37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</row>
    <row r="51" spans="1:37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1:37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:37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1:37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</row>
    <row r="55" spans="1:37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</row>
    <row r="56" spans="1:37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</row>
    <row r="57" spans="1:37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</row>
    <row r="58" spans="1:37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1:37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1:37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37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1:37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1:37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</row>
    <row r="64" spans="1:37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3">
      <selection activeCell="H36" sqref="H36"/>
    </sheetView>
  </sheetViews>
  <sheetFormatPr defaultColWidth="9.140625" defaultRowHeight="12.75"/>
  <cols>
    <col min="1" max="4" width="2.7109375" style="8" customWidth="1"/>
    <col min="5" max="5" width="31.7109375" style="8" customWidth="1"/>
    <col min="6" max="6" width="9.7109375" style="41" customWidth="1"/>
    <col min="7" max="7" width="2.28125" style="9" customWidth="1"/>
    <col min="8" max="8" width="9.8515625" style="41" customWidth="1"/>
    <col min="9" max="9" width="2.28125" style="9" customWidth="1"/>
    <col min="10" max="10" width="11.7109375" style="41" customWidth="1"/>
    <col min="11" max="11" width="2.28125" style="9" customWidth="1"/>
    <col min="12" max="12" width="10.7109375" style="9" customWidth="1"/>
  </cols>
  <sheetData>
    <row r="1" spans="1:12" ht="13.5" thickBot="1">
      <c r="A1" s="1"/>
      <c r="B1" s="1"/>
      <c r="C1" s="1"/>
      <c r="D1" s="1"/>
      <c r="E1" s="1"/>
      <c r="F1" s="24"/>
      <c r="G1" s="2"/>
      <c r="H1" s="24"/>
      <c r="I1" s="2"/>
      <c r="J1" s="24"/>
      <c r="K1" s="2"/>
      <c r="L1" s="2"/>
    </row>
    <row r="2" spans="1:12" s="7" customFormat="1" ht="14.25" thickBot="1" thickTop="1">
      <c r="A2" s="5"/>
      <c r="B2" s="5"/>
      <c r="C2" s="5"/>
      <c r="D2" s="5"/>
      <c r="E2" s="5"/>
      <c r="F2" s="25" t="s">
        <v>54</v>
      </c>
      <c r="G2" s="65"/>
      <c r="H2" s="25" t="s">
        <v>0</v>
      </c>
      <c r="I2" s="65"/>
      <c r="J2" s="25" t="s">
        <v>1</v>
      </c>
      <c r="K2" s="6"/>
      <c r="L2" s="14" t="s">
        <v>2</v>
      </c>
    </row>
    <row r="3" spans="1:12" s="7" customFormat="1" ht="13.5" thickTop="1">
      <c r="A3" s="5"/>
      <c r="B3" s="81" t="s">
        <v>55</v>
      </c>
      <c r="C3" s="5"/>
      <c r="D3" s="5"/>
      <c r="E3" s="5"/>
      <c r="F3" s="27"/>
      <c r="G3" s="82"/>
      <c r="H3" s="77"/>
      <c r="I3" s="82"/>
      <c r="J3" s="27"/>
      <c r="K3" s="6"/>
      <c r="L3" s="23"/>
    </row>
    <row r="4" spans="1:12" s="7" customFormat="1" ht="12.75">
      <c r="A4" s="5"/>
      <c r="B4" s="78" t="s">
        <v>3</v>
      </c>
      <c r="C4" s="5"/>
      <c r="D4" s="5"/>
      <c r="E4" s="5"/>
      <c r="F4" s="30"/>
      <c r="G4" s="12"/>
      <c r="H4" s="32"/>
      <c r="I4" s="12"/>
      <c r="J4" s="30"/>
      <c r="K4" s="12"/>
      <c r="L4" s="11"/>
    </row>
    <row r="5" spans="1:12" ht="12.75">
      <c r="A5" s="1"/>
      <c r="B5" s="1"/>
      <c r="C5" s="15" t="s">
        <v>4</v>
      </c>
      <c r="D5" s="1"/>
      <c r="E5" s="1"/>
      <c r="F5" s="33"/>
      <c r="G5" s="3"/>
      <c r="H5" s="33"/>
      <c r="I5" s="3"/>
      <c r="J5" s="33"/>
      <c r="K5" s="3"/>
      <c r="L5" s="13"/>
    </row>
    <row r="6" spans="1:12" ht="12.75">
      <c r="A6" s="1"/>
      <c r="B6" s="1"/>
      <c r="C6" s="15"/>
      <c r="D6" s="1" t="s">
        <v>223</v>
      </c>
      <c r="E6" s="1"/>
      <c r="F6" s="33">
        <v>0</v>
      </c>
      <c r="G6" s="3"/>
      <c r="H6" s="33">
        <v>100</v>
      </c>
      <c r="I6" s="3"/>
      <c r="J6" s="33">
        <f aca="true" t="shared" si="0" ref="J6:J13">ROUND((F6-H6),5)</f>
        <v>-100</v>
      </c>
      <c r="K6" s="3"/>
      <c r="L6" s="13">
        <f aca="true" t="shared" si="1" ref="L6:L13">ROUND(IF(H6=0,IF(F6=0,0,1),F6/H6),5)</f>
        <v>0</v>
      </c>
    </row>
    <row r="7" spans="1:12" ht="12.75">
      <c r="A7" s="1"/>
      <c r="B7" s="1"/>
      <c r="C7" s="15"/>
      <c r="D7" s="1" t="s">
        <v>224</v>
      </c>
      <c r="E7" s="1"/>
      <c r="F7" s="33">
        <v>0</v>
      </c>
      <c r="G7" s="3"/>
      <c r="H7" s="33">
        <v>100</v>
      </c>
      <c r="I7" s="3"/>
      <c r="J7" s="33">
        <f t="shared" si="0"/>
        <v>-100</v>
      </c>
      <c r="K7" s="3"/>
      <c r="L7" s="13">
        <f t="shared" si="1"/>
        <v>0</v>
      </c>
    </row>
    <row r="8" spans="1:12" ht="12.75">
      <c r="A8" s="1"/>
      <c r="B8" s="1"/>
      <c r="C8" s="1"/>
      <c r="D8" s="1" t="s">
        <v>225</v>
      </c>
      <c r="E8" s="1"/>
      <c r="F8" s="33">
        <v>0</v>
      </c>
      <c r="G8" s="3"/>
      <c r="H8" s="33">
        <v>2500</v>
      </c>
      <c r="I8" s="3"/>
      <c r="J8" s="33">
        <f t="shared" si="0"/>
        <v>-2500</v>
      </c>
      <c r="K8" s="3"/>
      <c r="L8" s="13">
        <f t="shared" si="1"/>
        <v>0</v>
      </c>
    </row>
    <row r="9" spans="1:12" ht="12.75">
      <c r="A9" s="1"/>
      <c r="B9" s="1"/>
      <c r="C9" s="1"/>
      <c r="D9" s="1"/>
      <c r="E9" s="1" t="s">
        <v>226</v>
      </c>
      <c r="F9" s="33">
        <v>0</v>
      </c>
      <c r="G9" s="3"/>
      <c r="H9" s="33">
        <v>0</v>
      </c>
      <c r="I9" s="3"/>
      <c r="J9" s="33">
        <f t="shared" si="0"/>
        <v>0</v>
      </c>
      <c r="K9" s="3"/>
      <c r="L9" s="13">
        <f t="shared" si="1"/>
        <v>0</v>
      </c>
    </row>
    <row r="10" spans="1:12" ht="12.75">
      <c r="A10" s="1"/>
      <c r="B10" s="1"/>
      <c r="C10" s="1"/>
      <c r="D10" s="1"/>
      <c r="E10" s="8" t="s">
        <v>227</v>
      </c>
      <c r="F10" s="41">
        <v>0</v>
      </c>
      <c r="H10" s="42">
        <v>3525</v>
      </c>
      <c r="J10" s="42">
        <f t="shared" si="0"/>
        <v>-3525</v>
      </c>
      <c r="L10" s="83">
        <f t="shared" si="1"/>
        <v>0</v>
      </c>
    </row>
    <row r="11" spans="1:12" ht="13.5" thickBot="1">
      <c r="A11" s="1"/>
      <c r="B11" s="1"/>
      <c r="C11" s="1"/>
      <c r="D11" s="1"/>
      <c r="E11" s="1" t="s">
        <v>228</v>
      </c>
      <c r="F11" s="51">
        <v>0</v>
      </c>
      <c r="G11" s="3"/>
      <c r="H11" s="51">
        <v>0</v>
      </c>
      <c r="I11" s="3"/>
      <c r="J11" s="51">
        <f t="shared" si="0"/>
        <v>0</v>
      </c>
      <c r="K11" s="3"/>
      <c r="L11" s="52">
        <f t="shared" si="1"/>
        <v>0</v>
      </c>
    </row>
    <row r="12" spans="1:12" ht="12.75">
      <c r="A12" s="1"/>
      <c r="B12" s="1"/>
      <c r="C12" s="1"/>
      <c r="D12" s="1" t="s">
        <v>229</v>
      </c>
      <c r="E12" s="1"/>
      <c r="F12" s="33">
        <f>ROUND(SUM(F8:F11),5)</f>
        <v>0</v>
      </c>
      <c r="G12" s="3"/>
      <c r="H12" s="33">
        <f>SUM(H9:H11)</f>
        <v>3525</v>
      </c>
      <c r="I12" s="3"/>
      <c r="J12" s="33">
        <f t="shared" si="0"/>
        <v>-3525</v>
      </c>
      <c r="K12" s="3"/>
      <c r="L12" s="13">
        <f t="shared" si="1"/>
        <v>0</v>
      </c>
    </row>
    <row r="13" spans="1:12" ht="25.5" customHeight="1">
      <c r="A13" s="1"/>
      <c r="B13" s="1"/>
      <c r="C13" s="15" t="s">
        <v>25</v>
      </c>
      <c r="D13" s="1"/>
      <c r="E13" s="1"/>
      <c r="F13" s="35">
        <v>0</v>
      </c>
      <c r="G13" s="3"/>
      <c r="H13" s="35">
        <f>SUM(H6:H11)</f>
        <v>6225</v>
      </c>
      <c r="I13" s="3"/>
      <c r="J13" s="35">
        <f t="shared" si="0"/>
        <v>-6225</v>
      </c>
      <c r="K13" s="3"/>
      <c r="L13" s="17">
        <f t="shared" si="1"/>
        <v>0</v>
      </c>
    </row>
    <row r="14" spans="1:12" ht="25.5" customHeight="1">
      <c r="A14" s="1"/>
      <c r="B14" s="1"/>
      <c r="C14" s="15" t="s">
        <v>26</v>
      </c>
      <c r="D14" s="1"/>
      <c r="E14" s="1"/>
      <c r="F14" s="33"/>
      <c r="G14" s="3"/>
      <c r="H14" s="33"/>
      <c r="I14" s="3"/>
      <c r="J14" s="33"/>
      <c r="K14" s="3"/>
      <c r="L14" s="13"/>
    </row>
    <row r="15" spans="1:12" ht="12.75">
      <c r="A15" s="1"/>
      <c r="B15" s="1"/>
      <c r="C15" s="15"/>
      <c r="D15" s="1" t="s">
        <v>230</v>
      </c>
      <c r="E15" s="1"/>
      <c r="F15" s="33"/>
      <c r="G15" s="3"/>
      <c r="H15" s="33"/>
      <c r="I15" s="3"/>
      <c r="J15" s="33"/>
      <c r="K15" s="3"/>
      <c r="L15" s="13"/>
    </row>
    <row r="16" spans="1:12" ht="12.75">
      <c r="A16" s="1"/>
      <c r="B16" s="1"/>
      <c r="C16" s="15"/>
      <c r="D16" s="1"/>
      <c r="E16" s="1" t="s">
        <v>231</v>
      </c>
      <c r="F16" s="33">
        <v>0</v>
      </c>
      <c r="G16" s="3"/>
      <c r="H16" s="33">
        <v>450</v>
      </c>
      <c r="I16" s="3"/>
      <c r="J16" s="35">
        <f aca="true" t="shared" si="2" ref="J16:J23">ROUND((F16-H16),5)</f>
        <v>-450</v>
      </c>
      <c r="K16" s="3"/>
      <c r="L16" s="17">
        <f aca="true" t="shared" si="3" ref="L16:L23">ROUND(IF(H16=0,IF(F16=0,0,1),F16/H16),5)</f>
        <v>0</v>
      </c>
    </row>
    <row r="17" spans="1:12" ht="12.75">
      <c r="A17" s="1"/>
      <c r="B17" s="1"/>
      <c r="C17" s="15"/>
      <c r="D17" s="1"/>
      <c r="E17" s="1" t="s">
        <v>232</v>
      </c>
      <c r="F17" s="33">
        <v>0</v>
      </c>
      <c r="G17" s="3"/>
      <c r="H17" s="33">
        <v>0</v>
      </c>
      <c r="I17" s="3"/>
      <c r="J17" s="35">
        <f t="shared" si="2"/>
        <v>0</v>
      </c>
      <c r="K17" s="3"/>
      <c r="L17" s="17">
        <f t="shared" si="3"/>
        <v>0</v>
      </c>
    </row>
    <row r="18" spans="1:12" ht="12.75">
      <c r="A18" s="1"/>
      <c r="B18" s="1"/>
      <c r="C18" s="15"/>
      <c r="D18" s="1" t="s">
        <v>233</v>
      </c>
      <c r="E18" s="1"/>
      <c r="F18" s="33"/>
      <c r="G18" s="3"/>
      <c r="H18" s="33">
        <f>SUM(H16:H17)</f>
        <v>450</v>
      </c>
      <c r="I18" s="3"/>
      <c r="J18" s="35">
        <f t="shared" si="2"/>
        <v>-450</v>
      </c>
      <c r="K18" s="3"/>
      <c r="L18" s="17">
        <f t="shared" si="3"/>
        <v>0</v>
      </c>
    </row>
    <row r="19" spans="1:12" ht="25.5" customHeight="1">
      <c r="A19" s="1"/>
      <c r="B19" s="1"/>
      <c r="C19" s="1"/>
      <c r="D19" s="15" t="s">
        <v>234</v>
      </c>
      <c r="E19" s="1"/>
      <c r="F19" s="35">
        <v>0</v>
      </c>
      <c r="G19" s="3"/>
      <c r="H19" s="35">
        <v>300</v>
      </c>
      <c r="I19" s="3"/>
      <c r="J19" s="35">
        <f t="shared" si="2"/>
        <v>-300</v>
      </c>
      <c r="K19" s="3"/>
      <c r="L19" s="17">
        <f t="shared" si="3"/>
        <v>0</v>
      </c>
    </row>
    <row r="20" spans="1:12" ht="12.75">
      <c r="A20" s="1"/>
      <c r="B20" s="1"/>
      <c r="C20" s="1"/>
      <c r="D20" s="15" t="s">
        <v>235</v>
      </c>
      <c r="E20" s="1"/>
      <c r="F20" s="35">
        <v>0</v>
      </c>
      <c r="G20" s="3"/>
      <c r="H20" s="35">
        <v>500</v>
      </c>
      <c r="I20" s="3"/>
      <c r="J20" s="35">
        <f t="shared" si="2"/>
        <v>-500</v>
      </c>
      <c r="K20" s="3"/>
      <c r="L20" s="17">
        <f t="shared" si="3"/>
        <v>0</v>
      </c>
    </row>
    <row r="21" spans="1:12" ht="12.75">
      <c r="A21" s="1"/>
      <c r="B21" s="1"/>
      <c r="C21" s="1"/>
      <c r="D21" s="15" t="s">
        <v>236</v>
      </c>
      <c r="E21" s="1"/>
      <c r="F21" s="35">
        <v>0</v>
      </c>
      <c r="G21" s="3"/>
      <c r="H21" s="35">
        <v>300</v>
      </c>
      <c r="I21" s="3"/>
      <c r="J21" s="35">
        <f t="shared" si="2"/>
        <v>-300</v>
      </c>
      <c r="K21" s="3"/>
      <c r="L21" s="17">
        <f t="shared" si="3"/>
        <v>0</v>
      </c>
    </row>
    <row r="22" spans="1:12" ht="12.75">
      <c r="A22" s="1"/>
      <c r="B22" s="1"/>
      <c r="C22" s="1"/>
      <c r="D22" s="15" t="s">
        <v>270</v>
      </c>
      <c r="E22" s="1"/>
      <c r="F22" s="35"/>
      <c r="G22" s="3"/>
      <c r="H22" s="35">
        <v>2500</v>
      </c>
      <c r="I22" s="3"/>
      <c r="J22" s="35">
        <f t="shared" si="2"/>
        <v>-2500</v>
      </c>
      <c r="K22" s="3"/>
      <c r="L22" s="17">
        <f t="shared" si="3"/>
        <v>0</v>
      </c>
    </row>
    <row r="23" spans="1:12" ht="12.75">
      <c r="A23" s="1"/>
      <c r="B23" s="1"/>
      <c r="C23" s="1"/>
      <c r="D23" s="15" t="s">
        <v>271</v>
      </c>
      <c r="E23" s="1"/>
      <c r="F23" s="35"/>
      <c r="G23" s="3"/>
      <c r="H23" s="35">
        <v>18437</v>
      </c>
      <c r="I23" s="3"/>
      <c r="J23" s="35">
        <f t="shared" si="2"/>
        <v>-18437</v>
      </c>
      <c r="K23" s="3"/>
      <c r="L23" s="17">
        <f t="shared" si="3"/>
        <v>0</v>
      </c>
    </row>
    <row r="24" spans="1:12" ht="12.75" customHeight="1">
      <c r="A24" s="1"/>
      <c r="B24" s="1"/>
      <c r="C24" s="1"/>
      <c r="D24" s="15" t="s">
        <v>237</v>
      </c>
      <c r="E24" s="1"/>
      <c r="F24" s="33"/>
      <c r="G24" s="3"/>
      <c r="H24" s="33"/>
      <c r="I24" s="3"/>
      <c r="J24" s="33"/>
      <c r="K24" s="3"/>
      <c r="L24" s="13"/>
    </row>
    <row r="25" spans="1:12" ht="12.75">
      <c r="A25" s="1"/>
      <c r="B25" s="1"/>
      <c r="C25" s="1"/>
      <c r="D25" s="1"/>
      <c r="E25" s="15" t="s">
        <v>238</v>
      </c>
      <c r="F25" s="35">
        <v>0</v>
      </c>
      <c r="G25" s="3"/>
      <c r="H25" s="35">
        <v>225</v>
      </c>
      <c r="I25" s="3"/>
      <c r="J25" s="35">
        <f>ROUND((F25-H25),5)</f>
        <v>-225</v>
      </c>
      <c r="K25" s="3"/>
      <c r="L25" s="17">
        <f>ROUND(IF(H25=0,IF(F25=0,0,1),F25/H25),5)</f>
        <v>0</v>
      </c>
    </row>
    <row r="26" spans="1:12" ht="12.75">
      <c r="A26" s="1"/>
      <c r="B26" s="1"/>
      <c r="C26" s="1"/>
      <c r="D26" s="1"/>
      <c r="E26" s="15" t="s">
        <v>268</v>
      </c>
      <c r="F26" s="35"/>
      <c r="G26" s="3"/>
      <c r="H26" s="35">
        <v>3000</v>
      </c>
      <c r="I26" s="3"/>
      <c r="J26" s="35">
        <f>ROUND((F26-H26),5)</f>
        <v>-3000</v>
      </c>
      <c r="K26" s="3"/>
      <c r="L26" s="17">
        <f>ROUND(IF(H26=0,IF(F26=0,0,1),F26/H26),5)</f>
        <v>0</v>
      </c>
    </row>
    <row r="27" spans="1:12" ht="12.75">
      <c r="A27" s="1"/>
      <c r="B27" s="1"/>
      <c r="C27" s="1"/>
      <c r="D27" s="1"/>
      <c r="E27" s="15" t="s">
        <v>269</v>
      </c>
      <c r="F27" s="35"/>
      <c r="G27" s="3"/>
      <c r="H27" s="35">
        <v>300</v>
      </c>
      <c r="I27" s="3"/>
      <c r="J27" s="35">
        <f>ROUND((F27-H27),5)</f>
        <v>-300</v>
      </c>
      <c r="K27" s="3"/>
      <c r="L27" s="17">
        <f>ROUND(IF(H27=0,IF(F27=0,0,1),F27/H27),5)</f>
        <v>0</v>
      </c>
    </row>
    <row r="28" spans="1:12" ht="13.5" thickBot="1">
      <c r="A28" s="1"/>
      <c r="B28" s="1"/>
      <c r="C28" s="1"/>
      <c r="D28" s="1"/>
      <c r="E28" s="1" t="s">
        <v>239</v>
      </c>
      <c r="F28" s="51">
        <v>0</v>
      </c>
      <c r="G28" s="3"/>
      <c r="H28" s="51">
        <v>150</v>
      </c>
      <c r="I28" s="3"/>
      <c r="J28" s="51">
        <f>ROUND((F28-H28),5)</f>
        <v>-150</v>
      </c>
      <c r="K28" s="3"/>
      <c r="L28" s="52">
        <f>ROUND(IF(H28=0,IF(F28=0,0,1),F28/H28),5)</f>
        <v>0</v>
      </c>
    </row>
    <row r="29" spans="1:12" ht="13.5" thickBot="1">
      <c r="A29" s="1"/>
      <c r="B29" s="1"/>
      <c r="C29" s="1"/>
      <c r="D29" s="15" t="s">
        <v>240</v>
      </c>
      <c r="E29" s="1"/>
      <c r="F29" s="35">
        <f>ROUND(SUM(F24:F28),5)</f>
        <v>0</v>
      </c>
      <c r="G29" s="3"/>
      <c r="H29" s="35">
        <f>ROUND(SUM(H24:H28),5)</f>
        <v>3675</v>
      </c>
      <c r="I29" s="3"/>
      <c r="J29" s="35">
        <f>ROUND((F29-H29),5)</f>
        <v>-3675</v>
      </c>
      <c r="K29" s="3"/>
      <c r="L29" s="17">
        <f>ROUND(IF(H29=0,IF(F29=0,0,1),F29/H29),5)</f>
        <v>0</v>
      </c>
    </row>
    <row r="30" spans="1:12" ht="25.5" customHeight="1" thickBot="1">
      <c r="A30" s="1"/>
      <c r="B30" s="1"/>
      <c r="C30" s="15" t="s">
        <v>50</v>
      </c>
      <c r="D30" s="1"/>
      <c r="E30" s="1"/>
      <c r="F30" s="37">
        <v>0</v>
      </c>
      <c r="G30" s="3"/>
      <c r="H30" s="37">
        <f>SUM(H18:H28)</f>
        <v>26162</v>
      </c>
      <c r="I30" s="3"/>
      <c r="J30" s="37">
        <f>ROUND((F30-H30),5)</f>
        <v>-26162</v>
      </c>
      <c r="K30" s="3"/>
      <c r="L30" s="18">
        <f>ROUND(IF(H30=0,IF(F30=0,0,1),F30/H30),5)</f>
        <v>0</v>
      </c>
    </row>
    <row r="31" spans="1:12" ht="25.5" customHeight="1" thickBot="1">
      <c r="A31" s="1"/>
      <c r="B31" s="15" t="s">
        <v>51</v>
      </c>
      <c r="C31" s="1"/>
      <c r="D31" s="1"/>
      <c r="E31" s="1"/>
      <c r="F31" s="37">
        <f>ROUND(F4+F13-F30,5)</f>
        <v>0</v>
      </c>
      <c r="G31" s="3"/>
      <c r="H31" s="37">
        <f>ROUND(H4+H13-H30,5)</f>
        <v>-19937</v>
      </c>
      <c r="I31" s="37"/>
      <c r="J31" s="37">
        <f>ROUND(J4+J13-J30,5)</f>
        <v>19937</v>
      </c>
      <c r="K31" s="3"/>
      <c r="L31" s="18">
        <f>ROUND(IF(I31=0,IF(F31=0,0,1),F31/I31),5)</f>
        <v>0</v>
      </c>
    </row>
    <row r="32" spans="1:12" ht="12.75" customHeight="1" thickBot="1">
      <c r="A32" s="1"/>
      <c r="B32" s="15"/>
      <c r="C32" s="1"/>
      <c r="D32" s="1"/>
      <c r="E32" s="1"/>
      <c r="F32" s="84"/>
      <c r="G32" s="3"/>
      <c r="H32" s="84"/>
      <c r="I32" s="3"/>
      <c r="J32" s="84"/>
      <c r="K32" s="3"/>
      <c r="L32" s="85"/>
    </row>
    <row r="33" spans="1:12" ht="25.5" customHeight="1" thickBot="1">
      <c r="A33" s="1"/>
      <c r="B33" s="15" t="s">
        <v>130</v>
      </c>
      <c r="C33" s="1"/>
      <c r="D33" s="1"/>
      <c r="E33" s="1"/>
      <c r="F33" s="84"/>
      <c r="G33" s="3"/>
      <c r="H33" s="84"/>
      <c r="I33" s="3"/>
      <c r="J33" s="84"/>
      <c r="K33" s="3"/>
      <c r="L33" s="85"/>
    </row>
    <row r="34" spans="1:12" ht="12.75" customHeight="1" thickBot="1">
      <c r="A34" s="1"/>
      <c r="B34" s="15"/>
      <c r="C34" s="1" t="s">
        <v>63</v>
      </c>
      <c r="D34" s="1"/>
      <c r="E34" s="1"/>
      <c r="F34" s="84"/>
      <c r="G34" s="3"/>
      <c r="H34" s="84"/>
      <c r="I34" s="3"/>
      <c r="J34" s="84"/>
      <c r="K34" s="3"/>
      <c r="L34" s="85"/>
    </row>
    <row r="35" spans="1:12" ht="12.75" customHeight="1" thickBot="1">
      <c r="A35" s="1"/>
      <c r="B35" s="15"/>
      <c r="C35" s="1"/>
      <c r="D35" s="1" t="s">
        <v>241</v>
      </c>
      <c r="E35" s="1"/>
      <c r="F35" s="84">
        <v>0</v>
      </c>
      <c r="G35" s="3"/>
      <c r="H35" s="84">
        <v>29437</v>
      </c>
      <c r="I35" s="3"/>
      <c r="J35" s="37">
        <f>ROUND((F35-H35),5)</f>
        <v>-29437</v>
      </c>
      <c r="K35" s="3"/>
      <c r="L35" s="18">
        <f>ROUND(IF(H35=0,IF(F35=0,0,1),F35/H35),5)</f>
        <v>0</v>
      </c>
    </row>
    <row r="36" spans="1:12" ht="12.75" customHeight="1" thickBot="1">
      <c r="A36" s="1"/>
      <c r="B36" s="15"/>
      <c r="C36" s="1" t="s">
        <v>65</v>
      </c>
      <c r="D36" s="1"/>
      <c r="E36" s="1"/>
      <c r="F36" s="84"/>
      <c r="G36" s="3"/>
      <c r="H36" s="84">
        <f>SUM(H31:H35)</f>
        <v>9500</v>
      </c>
      <c r="I36" s="3"/>
      <c r="J36" s="84">
        <f>SUM(J31:J35)</f>
        <v>-9500</v>
      </c>
      <c r="K36" s="84"/>
      <c r="L36" s="86">
        <v>0</v>
      </c>
    </row>
    <row r="37" spans="1:12" ht="25.5" customHeight="1" thickBot="1">
      <c r="A37" s="1"/>
      <c r="B37" s="15"/>
      <c r="C37" s="1"/>
      <c r="D37" s="1"/>
      <c r="E37" s="1"/>
      <c r="F37" s="84"/>
      <c r="G37" s="3"/>
      <c r="H37" s="84"/>
      <c r="I37" s="3"/>
      <c r="J37" s="84"/>
      <c r="K37" s="3"/>
      <c r="L37" s="85"/>
    </row>
    <row r="38" spans="1:12" s="4" customFormat="1" ht="25.5" customHeight="1" thickBot="1">
      <c r="A38" s="15" t="s">
        <v>52</v>
      </c>
      <c r="B38" s="1"/>
      <c r="C38" s="1"/>
      <c r="D38" s="1"/>
      <c r="E38" s="1"/>
      <c r="F38" s="38">
        <f>F31</f>
        <v>0</v>
      </c>
      <c r="G38" s="1"/>
      <c r="H38" s="38">
        <f>SUM(H31:H36)</f>
        <v>19000</v>
      </c>
      <c r="I38" s="1"/>
      <c r="J38" s="38">
        <f>ROUND((F38-H38),5)</f>
        <v>-19000</v>
      </c>
      <c r="K38" s="1"/>
      <c r="L38" s="20">
        <f>ROUND(IF(H38=0,IF(F38=0,0,1),F38/H38),5)</f>
        <v>0</v>
      </c>
    </row>
    <row r="39" ht="13.5" thickTop="1"/>
    <row r="42" ht="12.75">
      <c r="E42" s="8" t="s">
        <v>242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&amp;L12/8/2015
Accrual Basis&amp;CCity of Elsberry
PAGE BRANCH PARK BUDGET VS. ACTUAL
January through December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70"/>
  <sheetViews>
    <sheetView workbookViewId="0" topLeftCell="A1">
      <pane xSplit="5" ySplit="1" topLeftCell="F3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54" sqref="H54"/>
    </sheetView>
  </sheetViews>
  <sheetFormatPr defaultColWidth="9.140625" defaultRowHeight="12.75"/>
  <cols>
    <col min="1" max="4" width="2.7109375" style="8" customWidth="1"/>
    <col min="5" max="5" width="36.7109375" style="8" customWidth="1"/>
    <col min="6" max="6" width="9.7109375" style="41" customWidth="1"/>
    <col min="7" max="7" width="2.28125" style="41" customWidth="1"/>
    <col min="8" max="8" width="10.00390625" style="41" customWidth="1"/>
    <col min="9" max="9" width="2.28125" style="41" customWidth="1"/>
    <col min="10" max="10" width="11.7109375" style="41" customWidth="1"/>
    <col min="11" max="11" width="2.28125" style="9" customWidth="1"/>
    <col min="12" max="12" width="10.7109375" style="9" customWidth="1"/>
  </cols>
  <sheetData>
    <row r="1" spans="1:12" s="7" customFormat="1" ht="14.25" thickBot="1" thickTop="1">
      <c r="A1" s="5"/>
      <c r="B1" s="5"/>
      <c r="C1" s="5"/>
      <c r="D1" s="5"/>
      <c r="E1" s="5"/>
      <c r="F1" s="25" t="s">
        <v>253</v>
      </c>
      <c r="G1" s="26"/>
      <c r="H1" s="25" t="s">
        <v>0</v>
      </c>
      <c r="I1" s="26"/>
      <c r="J1" s="25" t="s">
        <v>1</v>
      </c>
      <c r="K1" s="6"/>
      <c r="L1" s="14" t="s">
        <v>2</v>
      </c>
    </row>
    <row r="2" spans="1:12" s="7" customFormat="1" ht="13.5" thickTop="1">
      <c r="A2" s="5"/>
      <c r="B2" s="10" t="s">
        <v>55</v>
      </c>
      <c r="C2" s="5"/>
      <c r="D2" s="5"/>
      <c r="E2" s="5"/>
      <c r="F2" s="27"/>
      <c r="G2" s="28"/>
      <c r="H2" s="29"/>
      <c r="I2" s="28"/>
      <c r="J2" s="27"/>
      <c r="K2" s="6"/>
      <c r="L2" s="23"/>
    </row>
    <row r="3" spans="1:12" s="7" customFormat="1" ht="12.75">
      <c r="A3" s="5"/>
      <c r="B3" s="16" t="s">
        <v>3</v>
      </c>
      <c r="C3" s="5"/>
      <c r="D3" s="5"/>
      <c r="E3" s="5"/>
      <c r="F3" s="30"/>
      <c r="G3" s="31"/>
      <c r="H3" s="32"/>
      <c r="I3" s="31"/>
      <c r="J3" s="30"/>
      <c r="K3" s="12"/>
      <c r="L3" s="11"/>
    </row>
    <row r="4" spans="1:12" ht="12.75">
      <c r="A4" s="1"/>
      <c r="B4" s="1"/>
      <c r="C4" s="15" t="s">
        <v>4</v>
      </c>
      <c r="D4" s="1"/>
      <c r="E4" s="1"/>
      <c r="F4" s="33"/>
      <c r="G4" s="34"/>
      <c r="H4" s="33"/>
      <c r="I4" s="34"/>
      <c r="J4" s="33"/>
      <c r="K4" s="3"/>
      <c r="L4" s="13"/>
    </row>
    <row r="5" spans="1:12" ht="12.75">
      <c r="A5" s="1"/>
      <c r="B5" s="1"/>
      <c r="C5" s="1"/>
      <c r="D5" s="15" t="s">
        <v>5</v>
      </c>
      <c r="E5" s="1"/>
      <c r="F5" s="35">
        <v>0</v>
      </c>
      <c r="G5" s="34"/>
      <c r="H5" s="35">
        <v>174500</v>
      </c>
      <c r="I5" s="34"/>
      <c r="J5" s="35">
        <f aca="true" t="shared" si="0" ref="J5:J24">ROUND((F5-H5),5)</f>
        <v>-174500</v>
      </c>
      <c r="K5" s="3"/>
      <c r="L5" s="17">
        <f aca="true" t="shared" si="1" ref="L5:L24">ROUND(IF(H5=0,IF(F5=0,0,1),F5/H5),5)</f>
        <v>0</v>
      </c>
    </row>
    <row r="6" spans="1:12" ht="12.75">
      <c r="A6" s="1"/>
      <c r="B6" s="1"/>
      <c r="C6" s="1"/>
      <c r="D6" s="15" t="s">
        <v>6</v>
      </c>
      <c r="E6" s="1"/>
      <c r="F6" s="35">
        <v>0</v>
      </c>
      <c r="G6" s="34"/>
      <c r="H6" s="35">
        <v>2300</v>
      </c>
      <c r="I6" s="34"/>
      <c r="J6" s="35">
        <f t="shared" si="0"/>
        <v>-2300</v>
      </c>
      <c r="K6" s="3"/>
      <c r="L6" s="17">
        <f t="shared" si="1"/>
        <v>0</v>
      </c>
    </row>
    <row r="7" spans="1:12" ht="12.75">
      <c r="A7" s="1"/>
      <c r="B7" s="1"/>
      <c r="C7" s="1"/>
      <c r="D7" s="15" t="s">
        <v>7</v>
      </c>
      <c r="E7" s="1"/>
      <c r="F7" s="35">
        <v>0</v>
      </c>
      <c r="G7" s="34"/>
      <c r="H7" s="35">
        <v>85000</v>
      </c>
      <c r="I7" s="34"/>
      <c r="J7" s="35">
        <f t="shared" si="0"/>
        <v>-85000</v>
      </c>
      <c r="K7" s="3"/>
      <c r="L7" s="17">
        <f t="shared" si="1"/>
        <v>0</v>
      </c>
    </row>
    <row r="8" spans="1:12" ht="12.75">
      <c r="A8" s="1"/>
      <c r="B8" s="1"/>
      <c r="C8" s="1"/>
      <c r="D8" s="15" t="s">
        <v>8</v>
      </c>
      <c r="E8" s="1"/>
      <c r="F8" s="35">
        <v>0</v>
      </c>
      <c r="G8" s="34"/>
      <c r="H8" s="35">
        <v>1600</v>
      </c>
      <c r="I8" s="34"/>
      <c r="J8" s="35">
        <f t="shared" si="0"/>
        <v>-1600</v>
      </c>
      <c r="K8" s="3"/>
      <c r="L8" s="17">
        <f t="shared" si="1"/>
        <v>0</v>
      </c>
    </row>
    <row r="9" spans="1:12" ht="12.75">
      <c r="A9" s="1"/>
      <c r="B9" s="1"/>
      <c r="C9" s="1"/>
      <c r="D9" s="15" t="s">
        <v>9</v>
      </c>
      <c r="E9" s="1"/>
      <c r="F9" s="35">
        <v>0</v>
      </c>
      <c r="G9" s="34"/>
      <c r="H9" s="35">
        <v>150</v>
      </c>
      <c r="I9" s="34"/>
      <c r="J9" s="35">
        <f t="shared" si="0"/>
        <v>-150</v>
      </c>
      <c r="K9" s="3"/>
      <c r="L9" s="17">
        <f t="shared" si="1"/>
        <v>0</v>
      </c>
    </row>
    <row r="10" spans="1:12" ht="12.75">
      <c r="A10" s="1"/>
      <c r="B10" s="1"/>
      <c r="C10" s="1"/>
      <c r="D10" s="15" t="s">
        <v>10</v>
      </c>
      <c r="E10" s="1"/>
      <c r="F10" s="35">
        <v>0</v>
      </c>
      <c r="G10" s="34"/>
      <c r="H10" s="35">
        <v>100</v>
      </c>
      <c r="I10" s="34"/>
      <c r="J10" s="35">
        <f t="shared" si="0"/>
        <v>-100</v>
      </c>
      <c r="K10" s="3"/>
      <c r="L10" s="17">
        <f t="shared" si="1"/>
        <v>0</v>
      </c>
    </row>
    <row r="11" spans="1:12" ht="12.75">
      <c r="A11" s="1"/>
      <c r="B11" s="1"/>
      <c r="C11" s="1"/>
      <c r="D11" s="15" t="s">
        <v>11</v>
      </c>
      <c r="E11" s="1"/>
      <c r="F11" s="35">
        <v>0</v>
      </c>
      <c r="G11" s="34"/>
      <c r="H11" s="35">
        <v>173000</v>
      </c>
      <c r="I11" s="34"/>
      <c r="J11" s="35">
        <f t="shared" si="0"/>
        <v>-173000</v>
      </c>
      <c r="K11" s="3"/>
      <c r="L11" s="17">
        <f t="shared" si="1"/>
        <v>0</v>
      </c>
    </row>
    <row r="12" spans="1:12" ht="12.75">
      <c r="A12" s="1"/>
      <c r="B12" s="1"/>
      <c r="C12" s="1"/>
      <c r="D12" s="15" t="s">
        <v>12</v>
      </c>
      <c r="E12" s="1"/>
      <c r="F12" s="35">
        <v>0</v>
      </c>
      <c r="G12" s="34"/>
      <c r="H12" s="35">
        <v>15600</v>
      </c>
      <c r="I12" s="34"/>
      <c r="J12" s="35">
        <f t="shared" si="0"/>
        <v>-15600</v>
      </c>
      <c r="K12" s="3"/>
      <c r="L12" s="17">
        <f t="shared" si="1"/>
        <v>0</v>
      </c>
    </row>
    <row r="13" spans="1:12" ht="12.75">
      <c r="A13" s="1"/>
      <c r="B13" s="1"/>
      <c r="C13" s="1"/>
      <c r="D13" s="15" t="s">
        <v>13</v>
      </c>
      <c r="E13" s="1"/>
      <c r="F13" s="35">
        <v>0</v>
      </c>
      <c r="G13" s="34"/>
      <c r="H13" s="35">
        <v>1500</v>
      </c>
      <c r="I13" s="34"/>
      <c r="J13" s="35">
        <f t="shared" si="0"/>
        <v>-1500</v>
      </c>
      <c r="K13" s="3"/>
      <c r="L13" s="17">
        <f t="shared" si="1"/>
        <v>0</v>
      </c>
    </row>
    <row r="14" spans="1:12" ht="12.75">
      <c r="A14" s="1"/>
      <c r="B14" s="1"/>
      <c r="C14" s="1"/>
      <c r="D14" s="15" t="s">
        <v>14</v>
      </c>
      <c r="E14" s="1"/>
      <c r="F14" s="35">
        <v>0</v>
      </c>
      <c r="G14" s="34"/>
      <c r="H14" s="35">
        <v>100000</v>
      </c>
      <c r="I14" s="34"/>
      <c r="J14" s="35">
        <f t="shared" si="0"/>
        <v>-100000</v>
      </c>
      <c r="K14" s="3"/>
      <c r="L14" s="17">
        <f t="shared" si="1"/>
        <v>0</v>
      </c>
    </row>
    <row r="15" spans="1:12" ht="12.75">
      <c r="A15" s="1"/>
      <c r="B15" s="1"/>
      <c r="C15" s="1"/>
      <c r="D15" s="15" t="s">
        <v>15</v>
      </c>
      <c r="E15" s="1"/>
      <c r="F15" s="35">
        <v>0</v>
      </c>
      <c r="G15" s="34"/>
      <c r="H15" s="35">
        <v>30000</v>
      </c>
      <c r="I15" s="34"/>
      <c r="J15" s="35">
        <f t="shared" si="0"/>
        <v>-30000</v>
      </c>
      <c r="K15" s="3"/>
      <c r="L15" s="17">
        <f t="shared" si="1"/>
        <v>0</v>
      </c>
    </row>
    <row r="16" spans="1:12" ht="12.75">
      <c r="A16" s="1"/>
      <c r="B16" s="1"/>
      <c r="C16" s="1"/>
      <c r="D16" s="15" t="s">
        <v>16</v>
      </c>
      <c r="E16" s="1"/>
      <c r="F16" s="35">
        <v>0</v>
      </c>
      <c r="G16" s="34"/>
      <c r="H16" s="35">
        <v>6500</v>
      </c>
      <c r="I16" s="34"/>
      <c r="J16" s="35">
        <f t="shared" si="0"/>
        <v>-6500</v>
      </c>
      <c r="K16" s="3"/>
      <c r="L16" s="17">
        <f t="shared" si="1"/>
        <v>0</v>
      </c>
    </row>
    <row r="17" spans="1:12" ht="12.75">
      <c r="A17" s="1"/>
      <c r="B17" s="1"/>
      <c r="C17" s="1"/>
      <c r="D17" s="15" t="s">
        <v>17</v>
      </c>
      <c r="E17" s="1"/>
      <c r="F17" s="35">
        <v>0</v>
      </c>
      <c r="G17" s="34"/>
      <c r="H17" s="35">
        <v>550</v>
      </c>
      <c r="I17" s="34"/>
      <c r="J17" s="35">
        <f t="shared" si="0"/>
        <v>-550</v>
      </c>
      <c r="K17" s="3"/>
      <c r="L17" s="17">
        <f t="shared" si="1"/>
        <v>0</v>
      </c>
    </row>
    <row r="18" spans="1:12" ht="12.75">
      <c r="A18" s="1"/>
      <c r="B18" s="1"/>
      <c r="C18" s="1"/>
      <c r="D18" s="15" t="s">
        <v>18</v>
      </c>
      <c r="E18" s="1"/>
      <c r="F18" s="35">
        <v>0</v>
      </c>
      <c r="G18" s="34"/>
      <c r="H18" s="35">
        <v>25</v>
      </c>
      <c r="I18" s="34"/>
      <c r="J18" s="35">
        <f t="shared" si="0"/>
        <v>-25</v>
      </c>
      <c r="K18" s="3"/>
      <c r="L18" s="17">
        <f t="shared" si="1"/>
        <v>0</v>
      </c>
    </row>
    <row r="19" spans="1:12" ht="12.75">
      <c r="A19" s="1"/>
      <c r="B19" s="1"/>
      <c r="C19" s="1"/>
      <c r="D19" s="15" t="s">
        <v>56</v>
      </c>
      <c r="E19" s="1"/>
      <c r="F19" s="35">
        <v>0</v>
      </c>
      <c r="G19" s="34"/>
      <c r="H19" s="35">
        <v>150</v>
      </c>
      <c r="I19" s="34"/>
      <c r="J19" s="35">
        <f t="shared" si="0"/>
        <v>-150</v>
      </c>
      <c r="K19" s="3"/>
      <c r="L19" s="17">
        <f t="shared" si="1"/>
        <v>0</v>
      </c>
    </row>
    <row r="20" spans="1:12" ht="12.75">
      <c r="A20" s="1"/>
      <c r="B20" s="1"/>
      <c r="C20" s="1"/>
      <c r="D20" s="15" t="s">
        <v>57</v>
      </c>
      <c r="E20" s="1"/>
      <c r="F20" s="35">
        <v>0</v>
      </c>
      <c r="G20" s="34"/>
      <c r="H20" s="35">
        <v>1700</v>
      </c>
      <c r="I20" s="34"/>
      <c r="J20" s="35">
        <f t="shared" si="0"/>
        <v>-1700</v>
      </c>
      <c r="K20" s="3"/>
      <c r="L20" s="17">
        <f t="shared" si="1"/>
        <v>0</v>
      </c>
    </row>
    <row r="21" spans="1:12" ht="12.75">
      <c r="A21" s="1"/>
      <c r="B21" s="1"/>
      <c r="C21" s="1"/>
      <c r="D21" s="15" t="s">
        <v>58</v>
      </c>
      <c r="E21" s="1"/>
      <c r="F21" s="35">
        <v>0</v>
      </c>
      <c r="G21" s="34"/>
      <c r="H21" s="35">
        <v>4000</v>
      </c>
      <c r="I21" s="34"/>
      <c r="J21" s="35">
        <f t="shared" si="0"/>
        <v>-4000</v>
      </c>
      <c r="K21" s="3"/>
      <c r="L21" s="17">
        <f t="shared" si="1"/>
        <v>0</v>
      </c>
    </row>
    <row r="22" spans="1:12" ht="12.75">
      <c r="A22" s="1"/>
      <c r="B22" s="1"/>
      <c r="C22" s="1"/>
      <c r="D22" s="15" t="s">
        <v>59</v>
      </c>
      <c r="E22" s="1"/>
      <c r="F22" s="35">
        <v>0</v>
      </c>
      <c r="G22" s="34"/>
      <c r="H22" s="35">
        <v>50</v>
      </c>
      <c r="I22" s="34"/>
      <c r="J22" s="35">
        <f t="shared" si="0"/>
        <v>-50</v>
      </c>
      <c r="K22" s="3"/>
      <c r="L22" s="17">
        <f t="shared" si="1"/>
        <v>0</v>
      </c>
    </row>
    <row r="23" spans="1:12" ht="12.75">
      <c r="A23" s="1"/>
      <c r="B23" s="1"/>
      <c r="C23" s="1"/>
      <c r="D23" s="15" t="s">
        <v>19</v>
      </c>
      <c r="E23" s="1"/>
      <c r="F23" s="35">
        <v>0</v>
      </c>
      <c r="G23" s="34"/>
      <c r="H23" s="35">
        <v>150</v>
      </c>
      <c r="I23" s="34"/>
      <c r="J23" s="35">
        <f t="shared" si="0"/>
        <v>-150</v>
      </c>
      <c r="K23" s="3"/>
      <c r="L23" s="17">
        <f t="shared" si="1"/>
        <v>0</v>
      </c>
    </row>
    <row r="24" spans="1:12" ht="12.75">
      <c r="A24" s="1"/>
      <c r="B24" s="1"/>
      <c r="C24" s="1"/>
      <c r="D24" s="15"/>
      <c r="E24" s="1" t="s">
        <v>60</v>
      </c>
      <c r="F24" s="35">
        <v>0</v>
      </c>
      <c r="G24" s="34"/>
      <c r="H24" s="35">
        <v>10000</v>
      </c>
      <c r="I24" s="34"/>
      <c r="J24" s="35">
        <f t="shared" si="0"/>
        <v>-10000</v>
      </c>
      <c r="K24" s="3"/>
      <c r="L24" s="17">
        <f t="shared" si="1"/>
        <v>0</v>
      </c>
    </row>
    <row r="25" spans="1:12" ht="12.75">
      <c r="A25" s="1"/>
      <c r="B25" s="1"/>
      <c r="C25" s="1"/>
      <c r="D25" s="15" t="s">
        <v>20</v>
      </c>
      <c r="E25" s="1"/>
      <c r="F25" s="33"/>
      <c r="G25" s="34"/>
      <c r="H25" s="33"/>
      <c r="I25" s="34"/>
      <c r="J25" s="33"/>
      <c r="K25" s="3"/>
      <c r="L25" s="13"/>
    </row>
    <row r="26" spans="1:12" ht="12.75">
      <c r="A26" s="1"/>
      <c r="B26" s="1"/>
      <c r="C26" s="1"/>
      <c r="D26" s="1"/>
      <c r="E26" s="15" t="s">
        <v>21</v>
      </c>
      <c r="F26" s="35">
        <v>0</v>
      </c>
      <c r="G26" s="34"/>
      <c r="H26" s="35">
        <v>-60000</v>
      </c>
      <c r="I26" s="34"/>
      <c r="J26" s="35">
        <f>ROUND((F26-H26),5)</f>
        <v>60000</v>
      </c>
      <c r="K26" s="3"/>
      <c r="L26" s="17">
        <f>ROUND(IF(H26=0,IF(F26=0,0,1),F26/H26),5)</f>
        <v>0</v>
      </c>
    </row>
    <row r="27" spans="1:12" ht="12.75">
      <c r="A27" s="1"/>
      <c r="B27" s="1"/>
      <c r="C27" s="1"/>
      <c r="D27" s="1"/>
      <c r="E27" s="15" t="s">
        <v>22</v>
      </c>
      <c r="F27" s="35">
        <v>0</v>
      </c>
      <c r="G27" s="34"/>
      <c r="H27" s="35">
        <v>-160627</v>
      </c>
      <c r="I27" s="34"/>
      <c r="J27" s="35">
        <f>ROUND((F27-H27),5)</f>
        <v>160627</v>
      </c>
      <c r="K27" s="3"/>
      <c r="L27" s="17">
        <f>ROUND(IF(H27=0,IF(F27=0,0,1),F27/H27),5)</f>
        <v>0</v>
      </c>
    </row>
    <row r="28" spans="1:12" ht="13.5" thickBot="1">
      <c r="A28" s="1"/>
      <c r="B28" s="1"/>
      <c r="C28" s="1"/>
      <c r="D28" s="1"/>
      <c r="E28" s="15" t="s">
        <v>23</v>
      </c>
      <c r="F28" s="36">
        <v>0</v>
      </c>
      <c r="G28" s="34"/>
      <c r="H28" s="36">
        <v>-16000</v>
      </c>
      <c r="I28" s="34"/>
      <c r="J28" s="36">
        <f>ROUND((F28-H28),5)</f>
        <v>16000</v>
      </c>
      <c r="K28" s="3"/>
      <c r="L28" s="19">
        <f>ROUND(IF(H28=0,IF(F28=0,0,1),F28/H28),5)</f>
        <v>0</v>
      </c>
    </row>
    <row r="29" spans="1:12" ht="13.5" thickBot="1">
      <c r="A29" s="1"/>
      <c r="B29" s="1"/>
      <c r="C29" s="1"/>
      <c r="D29" s="15" t="s">
        <v>24</v>
      </c>
      <c r="E29" s="1"/>
      <c r="F29" s="37">
        <f>ROUND(SUM(F25:F28),5)</f>
        <v>0</v>
      </c>
      <c r="G29" s="34"/>
      <c r="H29" s="37">
        <f>ROUND(SUM(H25:H28),5)</f>
        <v>-236627</v>
      </c>
      <c r="I29" s="34"/>
      <c r="J29" s="37">
        <f>ROUND((F29-H29),5)</f>
        <v>236627</v>
      </c>
      <c r="K29" s="3"/>
      <c r="L29" s="18">
        <f>ROUND(IF(H29=0,IF(F29=0,0,1),F29/H29),5)</f>
        <v>0</v>
      </c>
    </row>
    <row r="30" spans="1:12" ht="12.75">
      <c r="A30" s="1"/>
      <c r="B30" s="1"/>
      <c r="C30" s="15" t="s">
        <v>25</v>
      </c>
      <c r="D30" s="1"/>
      <c r="E30" s="1"/>
      <c r="F30" s="35">
        <f>ROUND(SUM(F4:F23)+F29,5)</f>
        <v>0</v>
      </c>
      <c r="G30" s="34"/>
      <c r="H30" s="35">
        <f>ROUND(SUM(H5:H24)+H29,5)</f>
        <v>370248</v>
      </c>
      <c r="I30" s="34"/>
      <c r="J30" s="35">
        <f>ROUND((F30-H30),5)</f>
        <v>-370248</v>
      </c>
      <c r="K30" s="3"/>
      <c r="L30" s="17">
        <f>ROUND(IF(H30=0,IF(F30=0,0,1),F30/H30),5)</f>
        <v>0</v>
      </c>
    </row>
    <row r="31" spans="1:12" ht="12.75">
      <c r="A31" s="1"/>
      <c r="B31" s="1"/>
      <c r="C31" s="15" t="s">
        <v>26</v>
      </c>
      <c r="D31" s="1"/>
      <c r="E31" s="1"/>
      <c r="F31" s="33"/>
      <c r="G31" s="34"/>
      <c r="H31" s="33"/>
      <c r="I31" s="34"/>
      <c r="J31" s="33"/>
      <c r="K31" s="3"/>
      <c r="L31" s="13"/>
    </row>
    <row r="32" spans="1:12" ht="12.75">
      <c r="A32" s="1"/>
      <c r="B32" s="1"/>
      <c r="C32" s="1"/>
      <c r="D32" s="15" t="s">
        <v>27</v>
      </c>
      <c r="E32" s="1"/>
      <c r="F32" s="33"/>
      <c r="G32" s="34"/>
      <c r="H32" s="33"/>
      <c r="I32" s="34"/>
      <c r="J32" s="33"/>
      <c r="K32" s="3"/>
      <c r="L32" s="13"/>
    </row>
    <row r="33" spans="1:12" ht="12.75">
      <c r="A33" s="1"/>
      <c r="B33" s="1"/>
      <c r="C33" s="1"/>
      <c r="D33" s="1"/>
      <c r="E33" s="15" t="s">
        <v>28</v>
      </c>
      <c r="F33" s="35">
        <v>0</v>
      </c>
      <c r="G33" s="34"/>
      <c r="H33" s="35">
        <v>18972</v>
      </c>
      <c r="I33" s="34"/>
      <c r="J33" s="35">
        <f aca="true" t="shared" si="2" ref="J33:J38">ROUND((F33-H33),5)</f>
        <v>-18972</v>
      </c>
      <c r="K33" s="3"/>
      <c r="L33" s="17">
        <f aca="true" t="shared" si="3" ref="L33:L38">ROUND(IF(H33=0,IF(F33=0,0,1),F33/H33),5)</f>
        <v>0</v>
      </c>
    </row>
    <row r="34" spans="1:12" ht="13.5" thickBot="1">
      <c r="A34" s="1"/>
      <c r="B34" s="1"/>
      <c r="C34" s="1"/>
      <c r="D34" s="1"/>
      <c r="E34" s="15" t="s">
        <v>29</v>
      </c>
      <c r="F34" s="36">
        <v>0</v>
      </c>
      <c r="G34" s="34"/>
      <c r="H34" s="36">
        <v>89392.98</v>
      </c>
      <c r="I34" s="34"/>
      <c r="J34" s="36">
        <f t="shared" si="2"/>
        <v>-89392.98</v>
      </c>
      <c r="K34" s="3"/>
      <c r="L34" s="19">
        <f t="shared" si="3"/>
        <v>0</v>
      </c>
    </row>
    <row r="35" spans="1:12" ht="12.75">
      <c r="A35" s="1"/>
      <c r="B35" s="1"/>
      <c r="C35" s="1"/>
      <c r="D35" s="15" t="s">
        <v>30</v>
      </c>
      <c r="E35" s="1"/>
      <c r="F35" s="35">
        <f>ROUND(SUM(F32:F34),5)</f>
        <v>0</v>
      </c>
      <c r="G35" s="34"/>
      <c r="H35" s="35">
        <f>ROUND(SUM(H32:H34),5)</f>
        <v>108364.98</v>
      </c>
      <c r="I35" s="34"/>
      <c r="J35" s="35">
        <f t="shared" si="2"/>
        <v>-108364.98</v>
      </c>
      <c r="K35" s="3"/>
      <c r="L35" s="17">
        <f t="shared" si="3"/>
        <v>0</v>
      </c>
    </row>
    <row r="36" spans="1:12" ht="12.75">
      <c r="A36" s="1"/>
      <c r="B36" s="1"/>
      <c r="C36" s="1"/>
      <c r="D36" s="1" t="s">
        <v>53</v>
      </c>
      <c r="E36" s="1"/>
      <c r="F36" s="33">
        <v>0</v>
      </c>
      <c r="G36" s="34"/>
      <c r="H36" s="33">
        <v>18000</v>
      </c>
      <c r="I36" s="34"/>
      <c r="J36" s="33">
        <f t="shared" si="2"/>
        <v>-18000</v>
      </c>
      <c r="K36" s="3"/>
      <c r="L36" s="13">
        <f t="shared" si="3"/>
        <v>0</v>
      </c>
    </row>
    <row r="37" spans="1:12" ht="12.75">
      <c r="A37" s="1"/>
      <c r="B37" s="1"/>
      <c r="C37" s="1"/>
      <c r="D37" s="15" t="s">
        <v>31</v>
      </c>
      <c r="E37" s="1"/>
      <c r="F37" s="35">
        <v>0</v>
      </c>
      <c r="G37" s="34"/>
      <c r="H37" s="35">
        <v>166000</v>
      </c>
      <c r="I37" s="34"/>
      <c r="J37" s="35">
        <f t="shared" si="2"/>
        <v>-166000</v>
      </c>
      <c r="K37" s="3"/>
      <c r="L37" s="17">
        <f t="shared" si="3"/>
        <v>0</v>
      </c>
    </row>
    <row r="38" spans="1:12" ht="12.75">
      <c r="A38" s="1"/>
      <c r="B38" s="1"/>
      <c r="C38" s="1"/>
      <c r="D38" s="15" t="s">
        <v>32</v>
      </c>
      <c r="E38" s="1"/>
      <c r="F38" s="35">
        <v>0</v>
      </c>
      <c r="G38" s="34"/>
      <c r="H38" s="35">
        <v>5400</v>
      </c>
      <c r="I38" s="34"/>
      <c r="J38" s="35">
        <f t="shared" si="2"/>
        <v>-5400</v>
      </c>
      <c r="K38" s="3"/>
      <c r="L38" s="17">
        <f t="shared" si="3"/>
        <v>0</v>
      </c>
    </row>
    <row r="39" spans="1:12" ht="12.75">
      <c r="A39" s="1"/>
      <c r="B39" s="1"/>
      <c r="C39" s="1"/>
      <c r="D39" s="15" t="s">
        <v>33</v>
      </c>
      <c r="E39" s="1"/>
      <c r="F39" s="33"/>
      <c r="G39" s="34"/>
      <c r="H39" s="33"/>
      <c r="I39" s="34"/>
      <c r="J39" s="33"/>
      <c r="K39" s="3"/>
      <c r="L39" s="13"/>
    </row>
    <row r="40" spans="1:12" ht="13.5" thickBot="1">
      <c r="A40" s="1"/>
      <c r="B40" s="1"/>
      <c r="C40" s="1"/>
      <c r="D40" s="1"/>
      <c r="E40" s="15" t="s">
        <v>34</v>
      </c>
      <c r="F40" s="36">
        <v>0</v>
      </c>
      <c r="G40" s="34"/>
      <c r="H40" s="36">
        <v>12000</v>
      </c>
      <c r="I40" s="34"/>
      <c r="J40" s="36">
        <f>ROUND((F40-H40),5)</f>
        <v>-12000</v>
      </c>
      <c r="K40" s="3"/>
      <c r="L40" s="19">
        <f>ROUND(IF(H40=0,IF(F40=0,0,1),F40/H40),5)</f>
        <v>0</v>
      </c>
    </row>
    <row r="41" spans="1:12" ht="12.75">
      <c r="A41" s="1"/>
      <c r="B41" s="1"/>
      <c r="C41" s="1"/>
      <c r="D41" s="15" t="s">
        <v>35</v>
      </c>
      <c r="E41" s="1"/>
      <c r="F41" s="35">
        <f>ROUND(SUM(F39:F40),5)</f>
        <v>0</v>
      </c>
      <c r="G41" s="34"/>
      <c r="H41" s="35">
        <f>ROUND(SUM(H39:H40),5)</f>
        <v>12000</v>
      </c>
      <c r="I41" s="34"/>
      <c r="J41" s="35">
        <f>ROUND((F41-H41),5)</f>
        <v>-12000</v>
      </c>
      <c r="K41" s="3"/>
      <c r="L41" s="17">
        <f>ROUND(IF(H41=0,IF(F41=0,0,1),F41/H41),5)</f>
        <v>0</v>
      </c>
    </row>
    <row r="42" spans="1:12" ht="12.75">
      <c r="A42" s="1"/>
      <c r="B42" s="1"/>
      <c r="C42" s="1"/>
      <c r="D42" s="15" t="s">
        <v>264</v>
      </c>
      <c r="E42" s="1"/>
      <c r="F42" s="35">
        <v>0</v>
      </c>
      <c r="G42" s="34"/>
      <c r="H42" s="35">
        <v>100</v>
      </c>
      <c r="I42" s="34"/>
      <c r="J42" s="35">
        <f>ROUND((F42-H42),5)</f>
        <v>-100</v>
      </c>
      <c r="K42" s="3"/>
      <c r="L42" s="17">
        <f>ROUND(IF(H42=0,IF(F42=0,0,1),F42/H42),5)</f>
        <v>0</v>
      </c>
    </row>
    <row r="43" spans="1:12" ht="12.75">
      <c r="A43" s="1"/>
      <c r="B43" s="1"/>
      <c r="C43" s="1"/>
      <c r="D43" s="15" t="s">
        <v>36</v>
      </c>
      <c r="E43" s="1"/>
      <c r="F43" s="35">
        <v>0</v>
      </c>
      <c r="G43" s="34"/>
      <c r="H43" s="35">
        <v>9000</v>
      </c>
      <c r="I43" s="34"/>
      <c r="J43" s="35">
        <f>ROUND((F43-H43),5)</f>
        <v>-9000</v>
      </c>
      <c r="K43" s="3"/>
      <c r="L43" s="17">
        <f>ROUND(IF(H43=0,IF(F43=0,0,1),F43/H43),5)</f>
        <v>0</v>
      </c>
    </row>
    <row r="44" spans="1:12" ht="12.75">
      <c r="A44" s="1"/>
      <c r="B44" s="1"/>
      <c r="C44" s="1"/>
      <c r="D44" s="15" t="s">
        <v>37</v>
      </c>
      <c r="E44" s="1"/>
      <c r="F44" s="35">
        <v>0</v>
      </c>
      <c r="G44" s="34"/>
      <c r="H44" s="35">
        <v>2000</v>
      </c>
      <c r="I44" s="34"/>
      <c r="J44" s="35">
        <f aca="true" t="shared" si="4" ref="J44:J51">ROUND((F44-H44),5)</f>
        <v>-2000</v>
      </c>
      <c r="K44" s="3"/>
      <c r="L44" s="17">
        <f aca="true" t="shared" si="5" ref="L44:L51">ROUND(IF(H44=0,IF(F44=0,0,1),F44/H44),5)</f>
        <v>0</v>
      </c>
    </row>
    <row r="45" spans="1:12" ht="12.75">
      <c r="A45" s="1"/>
      <c r="B45" s="1"/>
      <c r="C45" s="1"/>
      <c r="D45" s="15" t="s">
        <v>38</v>
      </c>
      <c r="E45" s="1"/>
      <c r="F45" s="35">
        <v>0</v>
      </c>
      <c r="G45" s="34"/>
      <c r="H45" s="35">
        <v>7000</v>
      </c>
      <c r="I45" s="34"/>
      <c r="J45" s="35">
        <f t="shared" si="4"/>
        <v>-7000</v>
      </c>
      <c r="K45" s="3"/>
      <c r="L45" s="17">
        <f t="shared" si="5"/>
        <v>0</v>
      </c>
    </row>
    <row r="46" spans="1:12" ht="12.75">
      <c r="A46" s="1"/>
      <c r="B46" s="1"/>
      <c r="C46" s="1"/>
      <c r="D46" s="15" t="s">
        <v>39</v>
      </c>
      <c r="E46" s="1"/>
      <c r="F46" s="35">
        <v>0</v>
      </c>
      <c r="G46" s="34"/>
      <c r="H46" s="35">
        <v>2900</v>
      </c>
      <c r="I46" s="34"/>
      <c r="J46" s="35">
        <f t="shared" si="4"/>
        <v>-2900</v>
      </c>
      <c r="K46" s="3"/>
      <c r="L46" s="17">
        <f t="shared" si="5"/>
        <v>0</v>
      </c>
    </row>
    <row r="47" spans="1:12" ht="12.75">
      <c r="A47" s="1"/>
      <c r="B47" s="1"/>
      <c r="C47" s="1"/>
      <c r="D47" s="15" t="s">
        <v>40</v>
      </c>
      <c r="E47" s="1"/>
      <c r="F47" s="35">
        <v>0</v>
      </c>
      <c r="G47" s="34"/>
      <c r="H47" s="35">
        <v>1500</v>
      </c>
      <c r="I47" s="34"/>
      <c r="J47" s="35">
        <f t="shared" si="4"/>
        <v>-1500</v>
      </c>
      <c r="K47" s="3"/>
      <c r="L47" s="17">
        <f t="shared" si="5"/>
        <v>0</v>
      </c>
    </row>
    <row r="48" spans="1:12" ht="12.75">
      <c r="A48" s="1"/>
      <c r="B48" s="1"/>
      <c r="C48" s="1"/>
      <c r="D48" s="15" t="s">
        <v>265</v>
      </c>
      <c r="E48" s="1"/>
      <c r="F48" s="35"/>
      <c r="G48" s="34"/>
      <c r="H48" s="35"/>
      <c r="I48" s="34"/>
      <c r="J48" s="35"/>
      <c r="K48" s="3"/>
      <c r="L48" s="17"/>
    </row>
    <row r="49" spans="1:12" ht="12.75">
      <c r="A49" s="1"/>
      <c r="B49" s="1"/>
      <c r="C49" s="1"/>
      <c r="D49" s="15"/>
      <c r="E49" s="1" t="s">
        <v>266</v>
      </c>
      <c r="F49" s="35"/>
      <c r="G49" s="34"/>
      <c r="H49" s="35">
        <v>10000</v>
      </c>
      <c r="I49" s="34"/>
      <c r="J49" s="35">
        <f t="shared" si="4"/>
        <v>-10000</v>
      </c>
      <c r="K49" s="3"/>
      <c r="L49" s="17">
        <f t="shared" si="5"/>
        <v>0</v>
      </c>
    </row>
    <row r="50" spans="1:12" ht="12.75">
      <c r="A50" s="1"/>
      <c r="B50" s="1"/>
      <c r="C50" s="1"/>
      <c r="D50" s="17"/>
      <c r="E50" s="1"/>
      <c r="F50" s="35"/>
      <c r="G50" s="34"/>
      <c r="H50" s="35"/>
      <c r="I50" s="34"/>
      <c r="J50" s="35"/>
      <c r="K50" s="3"/>
      <c r="L50" s="17"/>
    </row>
    <row r="51" spans="1:12" ht="12.75">
      <c r="A51" s="1"/>
      <c r="B51" s="1"/>
      <c r="C51" s="1"/>
      <c r="D51" s="15" t="s">
        <v>41</v>
      </c>
      <c r="E51" s="1"/>
      <c r="F51" s="35">
        <v>0</v>
      </c>
      <c r="G51" s="34"/>
      <c r="H51" s="35">
        <v>10850</v>
      </c>
      <c r="I51" s="34"/>
      <c r="J51" s="35">
        <f t="shared" si="4"/>
        <v>-10850</v>
      </c>
      <c r="K51" s="3"/>
      <c r="L51" s="17">
        <f t="shared" si="5"/>
        <v>0</v>
      </c>
    </row>
    <row r="52" spans="1:12" ht="12.75">
      <c r="A52" s="1"/>
      <c r="B52" s="1"/>
      <c r="C52" s="1"/>
      <c r="D52" s="15" t="s">
        <v>42</v>
      </c>
      <c r="E52" s="1"/>
      <c r="F52" s="33"/>
      <c r="G52" s="34"/>
      <c r="H52" s="33"/>
      <c r="I52" s="34"/>
      <c r="J52" s="33"/>
      <c r="K52" s="3"/>
      <c r="L52" s="13"/>
    </row>
    <row r="53" spans="1:12" ht="12.75">
      <c r="A53" s="1"/>
      <c r="B53" s="1"/>
      <c r="C53" s="1"/>
      <c r="D53" s="1"/>
      <c r="E53" s="15" t="s">
        <v>43</v>
      </c>
      <c r="F53" s="35">
        <v>0</v>
      </c>
      <c r="G53" s="34"/>
      <c r="H53" s="35">
        <v>10933.02</v>
      </c>
      <c r="I53" s="34"/>
      <c r="J53" s="35">
        <f aca="true" t="shared" si="6" ref="J53:J63">ROUND((F53-H53),5)</f>
        <v>-10933.02</v>
      </c>
      <c r="K53" s="3"/>
      <c r="L53" s="17">
        <f aca="true" t="shared" si="7" ref="L53:L63">ROUND(IF(H53=0,IF(F53=0,0,1),F53/H53),5)</f>
        <v>0</v>
      </c>
    </row>
    <row r="54" spans="1:12" ht="12.75">
      <c r="A54" s="1"/>
      <c r="B54" s="1"/>
      <c r="C54" s="1"/>
      <c r="D54" s="1"/>
      <c r="E54" s="15" t="s">
        <v>44</v>
      </c>
      <c r="F54" s="35">
        <v>0</v>
      </c>
      <c r="G54" s="34"/>
      <c r="H54" s="35">
        <v>1000</v>
      </c>
      <c r="I54" s="34"/>
      <c r="J54" s="35">
        <f t="shared" si="6"/>
        <v>-1000</v>
      </c>
      <c r="K54" s="3"/>
      <c r="L54" s="17">
        <f t="shared" si="7"/>
        <v>0</v>
      </c>
    </row>
    <row r="55" spans="1:12" ht="12.75">
      <c r="A55" s="1"/>
      <c r="B55" s="1"/>
      <c r="C55" s="1"/>
      <c r="D55" s="1"/>
      <c r="E55" s="15" t="s">
        <v>45</v>
      </c>
      <c r="F55" s="35">
        <v>0</v>
      </c>
      <c r="G55" s="34"/>
      <c r="H55" s="35">
        <v>1000</v>
      </c>
      <c r="I55" s="34"/>
      <c r="J55" s="35">
        <f t="shared" si="6"/>
        <v>-1000</v>
      </c>
      <c r="K55" s="3"/>
      <c r="L55" s="17">
        <f t="shared" si="7"/>
        <v>0</v>
      </c>
    </row>
    <row r="56" spans="1:12" ht="13.5" thickBot="1">
      <c r="A56" s="1"/>
      <c r="B56" s="1"/>
      <c r="C56" s="1"/>
      <c r="D56" s="1"/>
      <c r="E56" s="15" t="s">
        <v>46</v>
      </c>
      <c r="F56" s="36">
        <v>0</v>
      </c>
      <c r="G56" s="34"/>
      <c r="H56" s="36">
        <v>500</v>
      </c>
      <c r="I56" s="34"/>
      <c r="J56" s="36">
        <f t="shared" si="6"/>
        <v>-500</v>
      </c>
      <c r="K56" s="3"/>
      <c r="L56" s="19">
        <f t="shared" si="7"/>
        <v>0</v>
      </c>
    </row>
    <row r="57" spans="1:12" ht="12.75">
      <c r="A57" s="1"/>
      <c r="B57" s="1"/>
      <c r="C57" s="1"/>
      <c r="D57" s="15" t="s">
        <v>47</v>
      </c>
      <c r="E57" s="1"/>
      <c r="F57" s="35">
        <f>ROUND(SUM(F52:F56),5)</f>
        <v>0</v>
      </c>
      <c r="G57" s="34"/>
      <c r="H57" s="35">
        <f>ROUND(SUM(H52:H56),5)</f>
        <v>13433.02</v>
      </c>
      <c r="I57" s="34"/>
      <c r="J57" s="35">
        <f t="shared" si="6"/>
        <v>-13433.02</v>
      </c>
      <c r="K57" s="3"/>
      <c r="L57" s="17">
        <f t="shared" si="7"/>
        <v>0</v>
      </c>
    </row>
    <row r="58" spans="1:12" ht="12.75">
      <c r="A58" s="1"/>
      <c r="B58" s="1"/>
      <c r="C58" s="1"/>
      <c r="D58" s="15" t="s">
        <v>48</v>
      </c>
      <c r="E58" s="1"/>
      <c r="F58" s="35">
        <v>0</v>
      </c>
      <c r="G58" s="34"/>
      <c r="H58" s="35">
        <v>3700</v>
      </c>
      <c r="I58" s="34"/>
      <c r="J58" s="35">
        <f t="shared" si="6"/>
        <v>-3700</v>
      </c>
      <c r="K58" s="3"/>
      <c r="L58" s="17">
        <f t="shared" si="7"/>
        <v>0</v>
      </c>
    </row>
    <row r="59" spans="1:12" ht="12.75">
      <c r="A59" s="1"/>
      <c r="B59" s="1"/>
      <c r="C59" s="1"/>
      <c r="D59" s="15" t="s">
        <v>61</v>
      </c>
      <c r="E59" s="1"/>
      <c r="F59" s="35">
        <v>0</v>
      </c>
      <c r="G59" s="34"/>
      <c r="H59" s="35">
        <v>0</v>
      </c>
      <c r="I59" s="34"/>
      <c r="J59" s="35">
        <f t="shared" si="6"/>
        <v>0</v>
      </c>
      <c r="K59" s="3"/>
      <c r="L59" s="17">
        <f t="shared" si="7"/>
        <v>0</v>
      </c>
    </row>
    <row r="60" spans="1:12" ht="13.5" thickBot="1">
      <c r="A60" s="1"/>
      <c r="B60" s="1"/>
      <c r="C60" s="1"/>
      <c r="D60" s="15" t="s">
        <v>49</v>
      </c>
      <c r="E60" s="1"/>
      <c r="F60" s="36">
        <v>0</v>
      </c>
      <c r="G60" s="34"/>
      <c r="H60" s="36">
        <v>0</v>
      </c>
      <c r="I60" s="34"/>
      <c r="J60" s="36">
        <f t="shared" si="6"/>
        <v>0</v>
      </c>
      <c r="K60" s="3"/>
      <c r="L60" s="19">
        <f t="shared" si="7"/>
        <v>0</v>
      </c>
    </row>
    <row r="61" spans="1:12" ht="13.5" thickBot="1">
      <c r="A61" s="1"/>
      <c r="B61" s="1"/>
      <c r="C61" s="15" t="s">
        <v>50</v>
      </c>
      <c r="D61" s="1"/>
      <c r="E61" s="1"/>
      <c r="F61" s="37">
        <f>ROUND(F31+SUM(F35:F38)+SUM(F41:F43)+SUM(F44:F51)+SUM(F57:F60),5)</f>
        <v>0</v>
      </c>
      <c r="G61" s="34"/>
      <c r="H61" s="37">
        <f>ROUND(H31+SUM(H35:H38)+SUM(H41:H43)+SUM(H44:H51)+SUM(H57:H60),5)</f>
        <v>370248</v>
      </c>
      <c r="I61" s="34"/>
      <c r="J61" s="37">
        <f t="shared" si="6"/>
        <v>-370248</v>
      </c>
      <c r="K61" s="3"/>
      <c r="L61" s="18">
        <f t="shared" si="7"/>
        <v>0</v>
      </c>
    </row>
    <row r="62" spans="1:12" ht="13.5" thickBot="1">
      <c r="A62" s="1"/>
      <c r="B62" s="15" t="s">
        <v>51</v>
      </c>
      <c r="C62" s="1"/>
      <c r="D62" s="1"/>
      <c r="E62" s="1"/>
      <c r="F62" s="37">
        <f>ROUND(F3+F30-F61,5)</f>
        <v>0</v>
      </c>
      <c r="G62" s="34"/>
      <c r="H62" s="37">
        <f>ROUND(H3+H30-H61,5)</f>
        <v>0</v>
      </c>
      <c r="I62" s="34"/>
      <c r="J62" s="37">
        <f t="shared" si="6"/>
        <v>0</v>
      </c>
      <c r="K62" s="3"/>
      <c r="L62" s="18">
        <f t="shared" si="7"/>
        <v>0</v>
      </c>
    </row>
    <row r="63" spans="1:12" s="4" customFormat="1" ht="10.5" thickBot="1">
      <c r="A63" s="15" t="s">
        <v>52</v>
      </c>
      <c r="B63" s="1"/>
      <c r="C63" s="1"/>
      <c r="D63" s="1"/>
      <c r="E63" s="1"/>
      <c r="F63" s="38">
        <f>F62</f>
        <v>0</v>
      </c>
      <c r="G63" s="39"/>
      <c r="H63" s="38">
        <f>H62</f>
        <v>0</v>
      </c>
      <c r="I63" s="39"/>
      <c r="J63" s="38">
        <f t="shared" si="6"/>
        <v>0</v>
      </c>
      <c r="K63" s="1"/>
      <c r="L63" s="20">
        <f t="shared" si="7"/>
        <v>0</v>
      </c>
    </row>
    <row r="64" spans="6:12" ht="13.5" thickTop="1">
      <c r="F64" s="40"/>
      <c r="G64" s="34"/>
      <c r="H64" s="40"/>
      <c r="I64" s="34"/>
      <c r="J64" s="40"/>
      <c r="K64" s="22"/>
      <c r="L64" s="21"/>
    </row>
    <row r="65" spans="1:12" s="4" customFormat="1" ht="12.75">
      <c r="A65" s="8" t="s">
        <v>62</v>
      </c>
      <c r="B65" s="8"/>
      <c r="C65" s="8"/>
      <c r="D65" s="8"/>
      <c r="E65" s="8"/>
      <c r="F65" s="40"/>
      <c r="G65" s="39"/>
      <c r="H65" s="40"/>
      <c r="I65" s="39"/>
      <c r="J65" s="40"/>
      <c r="K65" s="8"/>
      <c r="L65" s="21"/>
    </row>
    <row r="66" ht="12.75">
      <c r="B66" s="8" t="s">
        <v>63</v>
      </c>
    </row>
    <row r="67" spans="3:12" ht="12.75">
      <c r="C67" s="8" t="s">
        <v>64</v>
      </c>
      <c r="F67" s="42">
        <v>0</v>
      </c>
      <c r="G67" s="42"/>
      <c r="H67" s="42">
        <v>20000</v>
      </c>
      <c r="I67" s="42"/>
      <c r="J67" s="35">
        <f>ROUND((F67-H67),5)</f>
        <v>-20000</v>
      </c>
      <c r="K67" s="3"/>
      <c r="L67" s="17">
        <f>ROUND(IF(H67=0,IF(F67=0,0,1),F67/H67),5)</f>
        <v>0</v>
      </c>
    </row>
    <row r="68" spans="2:12" ht="12.75">
      <c r="B68" s="8" t="s">
        <v>65</v>
      </c>
      <c r="F68" s="42">
        <v>0</v>
      </c>
      <c r="G68" s="42"/>
      <c r="H68" s="42">
        <f>SUM(H63:H67)</f>
        <v>20000</v>
      </c>
      <c r="I68" s="42"/>
      <c r="J68" s="42">
        <f>SUM(J63:J67)</f>
        <v>-20000</v>
      </c>
      <c r="K68" s="43"/>
      <c r="L68" s="17">
        <f>ROUND(IF(H68=0,IF(F68=0,0,1),F68/H68),5)</f>
        <v>0</v>
      </c>
    </row>
    <row r="70" ht="12.75">
      <c r="E70" s="8" t="s">
        <v>243</v>
      </c>
    </row>
  </sheetData>
  <printOptions gridLines="1"/>
  <pageMargins left="0.75" right="0.75" top="1" bottom="1" header="0.25" footer="0.5"/>
  <pageSetup horizontalDpi="600" verticalDpi="600" orientation="landscape" r:id="rId2"/>
  <headerFooter alignWithMargins="0">
    <oddHeader>&amp;L&amp;"Arial,Bold"&amp;8 11:31 AM
 12/13/2016
 Accrual Basis&amp;C&amp;"Arial,Bold"&amp;12 City of Elsberry
&amp;14 General / Administration Budget vs. Actual
&amp;10 January through December 2017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3">
      <selection activeCell="I28" sqref="I28"/>
    </sheetView>
  </sheetViews>
  <sheetFormatPr defaultColWidth="9.140625" defaultRowHeight="12.75"/>
  <cols>
    <col min="1" max="5" width="3.00390625" style="8" customWidth="1"/>
    <col min="6" max="6" width="26.7109375" style="8" customWidth="1"/>
    <col min="7" max="7" width="10.140625" style="41" bestFit="1" customWidth="1"/>
    <col min="8" max="8" width="2.28125" style="9" customWidth="1"/>
    <col min="9" max="9" width="11.421875" style="41" bestFit="1" customWidth="1"/>
    <col min="10" max="10" width="2.28125" style="9" customWidth="1"/>
    <col min="11" max="11" width="12.00390625" style="41" bestFit="1" customWidth="1"/>
    <col min="12" max="12" width="2.28125" style="9" customWidth="1"/>
    <col min="13" max="13" width="10.28125" style="9" bestFit="1" customWidth="1"/>
  </cols>
  <sheetData>
    <row r="1" spans="1:13" ht="13.5" thickBot="1">
      <c r="A1" s="1"/>
      <c r="B1" s="1"/>
      <c r="C1" s="1"/>
      <c r="D1" s="1"/>
      <c r="E1" s="1"/>
      <c r="F1" s="1"/>
      <c r="G1" s="24"/>
      <c r="H1" s="2"/>
      <c r="I1" s="24"/>
      <c r="J1" s="2"/>
      <c r="K1" s="24"/>
      <c r="L1" s="2"/>
      <c r="M1" s="2"/>
    </row>
    <row r="2" spans="1:13" s="7" customFormat="1" ht="14.25" thickBot="1" thickTop="1">
      <c r="A2" s="5"/>
      <c r="B2" s="5"/>
      <c r="C2" s="5"/>
      <c r="D2" s="5"/>
      <c r="E2" s="5"/>
      <c r="F2" s="5"/>
      <c r="G2" s="44" t="s">
        <v>253</v>
      </c>
      <c r="H2" s="6"/>
      <c r="I2" s="44" t="s">
        <v>0</v>
      </c>
      <c r="J2" s="6"/>
      <c r="K2" s="44" t="s">
        <v>1</v>
      </c>
      <c r="L2" s="6"/>
      <c r="M2" s="45" t="s">
        <v>2</v>
      </c>
    </row>
    <row r="3" spans="1:13" s="7" customFormat="1" ht="13.5" thickTop="1">
      <c r="A3" s="5"/>
      <c r="B3" s="46" t="s">
        <v>66</v>
      </c>
      <c r="C3" s="5"/>
      <c r="D3" s="5"/>
      <c r="E3" s="5"/>
      <c r="F3" s="5"/>
      <c r="G3" s="47"/>
      <c r="H3" s="6"/>
      <c r="I3" s="48"/>
      <c r="J3" s="6"/>
      <c r="K3" s="47"/>
      <c r="L3" s="6"/>
      <c r="M3" s="49"/>
    </row>
    <row r="4" spans="1:13" ht="12.75">
      <c r="A4" s="1"/>
      <c r="B4" s="1" t="s">
        <v>3</v>
      </c>
      <c r="C4" s="1"/>
      <c r="D4" s="1"/>
      <c r="E4" s="1"/>
      <c r="F4" s="1"/>
      <c r="G4" s="34"/>
      <c r="H4" s="3"/>
      <c r="I4" s="34"/>
      <c r="J4" s="3"/>
      <c r="K4" s="34"/>
      <c r="L4" s="3"/>
      <c r="M4" s="50"/>
    </row>
    <row r="5" spans="1:13" ht="12.75">
      <c r="A5" s="1"/>
      <c r="B5" s="1"/>
      <c r="C5" s="1" t="s">
        <v>4</v>
      </c>
      <c r="D5" s="1"/>
      <c r="E5" s="1"/>
      <c r="F5" s="1"/>
      <c r="G5" s="34"/>
      <c r="H5" s="3"/>
      <c r="I5" s="34"/>
      <c r="J5" s="3"/>
      <c r="K5" s="34"/>
      <c r="L5" s="3"/>
      <c r="M5" s="50"/>
    </row>
    <row r="6" spans="1:13" ht="12.75">
      <c r="A6" s="1"/>
      <c r="B6" s="1"/>
      <c r="C6" s="1"/>
      <c r="D6" s="1" t="s">
        <v>67</v>
      </c>
      <c r="E6" s="1"/>
      <c r="F6" s="1"/>
      <c r="G6" s="34">
        <v>0</v>
      </c>
      <c r="H6" s="3"/>
      <c r="I6" s="34">
        <v>100</v>
      </c>
      <c r="J6" s="3"/>
      <c r="K6" s="34">
        <f aca="true" t="shared" si="0" ref="K6:K16">ROUND((G6-I6),5)</f>
        <v>-100</v>
      </c>
      <c r="L6" s="3"/>
      <c r="M6" s="50">
        <f aca="true" t="shared" si="1" ref="M6:M16">ROUND(IF(I6=0,IF(G6=0,0,1),G6/I6),5)</f>
        <v>0</v>
      </c>
    </row>
    <row r="7" spans="1:13" ht="12.75">
      <c r="A7" s="1"/>
      <c r="B7" s="1"/>
      <c r="C7" s="1"/>
      <c r="D7" s="1" t="s">
        <v>68</v>
      </c>
      <c r="E7" s="1"/>
      <c r="F7" s="1"/>
      <c r="G7" s="34">
        <v>0</v>
      </c>
      <c r="H7" s="3"/>
      <c r="I7" s="34">
        <v>78000</v>
      </c>
      <c r="J7" s="3"/>
      <c r="K7" s="34">
        <f t="shared" si="0"/>
        <v>-78000</v>
      </c>
      <c r="L7" s="3"/>
      <c r="M7" s="50">
        <f t="shared" si="1"/>
        <v>0</v>
      </c>
    </row>
    <row r="8" spans="1:13" ht="12.75">
      <c r="A8" s="1"/>
      <c r="B8" s="1"/>
      <c r="C8" s="1"/>
      <c r="D8" s="1" t="s">
        <v>69</v>
      </c>
      <c r="E8" s="1"/>
      <c r="F8" s="1"/>
      <c r="G8" s="34">
        <v>0</v>
      </c>
      <c r="H8" s="3"/>
      <c r="I8" s="34">
        <v>50000</v>
      </c>
      <c r="J8" s="3"/>
      <c r="K8" s="34">
        <f t="shared" si="0"/>
        <v>-50000</v>
      </c>
      <c r="L8" s="3"/>
      <c r="M8" s="50">
        <f t="shared" si="1"/>
        <v>0</v>
      </c>
    </row>
    <row r="9" spans="1:13" ht="12.75">
      <c r="A9" s="1"/>
      <c r="B9" s="1"/>
      <c r="C9" s="1"/>
      <c r="D9" s="1" t="s">
        <v>70</v>
      </c>
      <c r="E9" s="1"/>
      <c r="F9" s="1"/>
      <c r="G9" s="34">
        <v>0</v>
      </c>
      <c r="H9" s="3"/>
      <c r="I9" s="34">
        <v>15500</v>
      </c>
      <c r="J9" s="3"/>
      <c r="K9" s="34">
        <f t="shared" si="0"/>
        <v>-15500</v>
      </c>
      <c r="L9" s="3"/>
      <c r="M9" s="50">
        <f t="shared" si="1"/>
        <v>0</v>
      </c>
    </row>
    <row r="10" spans="1:13" ht="12.75">
      <c r="A10" s="1"/>
      <c r="B10" s="1"/>
      <c r="C10" s="1"/>
      <c r="D10" s="1" t="s">
        <v>71</v>
      </c>
      <c r="E10" s="1"/>
      <c r="F10" s="1"/>
      <c r="G10" s="34">
        <v>0</v>
      </c>
      <c r="H10" s="3"/>
      <c r="I10" s="34">
        <v>8500</v>
      </c>
      <c r="J10" s="3"/>
      <c r="K10" s="34">
        <f t="shared" si="0"/>
        <v>-8500</v>
      </c>
      <c r="L10" s="3"/>
      <c r="M10" s="50">
        <f t="shared" si="1"/>
        <v>0</v>
      </c>
    </row>
    <row r="11" spans="1:13" ht="12.75">
      <c r="A11" s="1"/>
      <c r="B11" s="1"/>
      <c r="C11" s="1"/>
      <c r="D11" s="1" t="s">
        <v>72</v>
      </c>
      <c r="E11" s="1"/>
      <c r="F11" s="1"/>
      <c r="G11" s="34">
        <v>0</v>
      </c>
      <c r="H11" s="3"/>
      <c r="I11" s="34">
        <v>100</v>
      </c>
      <c r="J11" s="3"/>
      <c r="K11" s="34">
        <f t="shared" si="0"/>
        <v>-100</v>
      </c>
      <c r="L11" s="3"/>
      <c r="M11" s="50">
        <f t="shared" si="1"/>
        <v>0</v>
      </c>
    </row>
    <row r="12" spans="1:13" ht="12.75">
      <c r="A12" s="1"/>
      <c r="B12" s="1"/>
      <c r="C12" s="1"/>
      <c r="D12" s="1" t="s">
        <v>73</v>
      </c>
      <c r="E12" s="1"/>
      <c r="F12" s="1"/>
      <c r="G12" s="34"/>
      <c r="H12" s="3"/>
      <c r="I12" s="34"/>
      <c r="J12" s="3"/>
      <c r="K12" s="34"/>
      <c r="L12" s="3"/>
      <c r="M12" s="50"/>
    </row>
    <row r="13" spans="1:13" ht="12.75">
      <c r="A13" s="1"/>
      <c r="B13" s="1"/>
      <c r="C13" s="1"/>
      <c r="E13" s="1" t="s">
        <v>74</v>
      </c>
      <c r="F13" s="1"/>
      <c r="G13" s="34">
        <v>0</v>
      </c>
      <c r="H13" s="3"/>
      <c r="I13" s="34">
        <v>60000</v>
      </c>
      <c r="J13" s="3"/>
      <c r="K13" s="34">
        <f>ROUND((G13-I13),5)</f>
        <v>-60000</v>
      </c>
      <c r="L13" s="3"/>
      <c r="M13" s="50">
        <f>ROUND(IF(I13=0,IF(G13=0,0,1),G13/I13),5)</f>
        <v>0</v>
      </c>
    </row>
    <row r="14" spans="1:13" ht="12.75">
      <c r="A14" s="1"/>
      <c r="B14" s="1"/>
      <c r="C14" s="1"/>
      <c r="D14" s="1" t="s">
        <v>75</v>
      </c>
      <c r="E14" s="1"/>
      <c r="F14" s="1"/>
      <c r="G14" s="34"/>
      <c r="H14" s="3"/>
      <c r="I14" s="87">
        <f>SUM(I13)</f>
        <v>60000</v>
      </c>
      <c r="J14" s="88"/>
      <c r="K14" s="87">
        <f>SUM(K13)</f>
        <v>-60000</v>
      </c>
      <c r="L14" s="3"/>
      <c r="M14" s="50">
        <f t="shared" si="1"/>
        <v>0</v>
      </c>
    </row>
    <row r="15" spans="1:13" ht="13.5" thickBot="1">
      <c r="A15" s="1"/>
      <c r="B15" s="1"/>
      <c r="C15" s="1"/>
      <c r="D15" s="1" t="s">
        <v>76</v>
      </c>
      <c r="E15" s="1"/>
      <c r="F15" s="1"/>
      <c r="G15" s="51">
        <v>0</v>
      </c>
      <c r="H15" s="3"/>
      <c r="I15" s="51">
        <v>-35000</v>
      </c>
      <c r="J15" s="3"/>
      <c r="K15" s="51">
        <f t="shared" si="0"/>
        <v>35000</v>
      </c>
      <c r="L15" s="3"/>
      <c r="M15" s="52">
        <f t="shared" si="1"/>
        <v>0</v>
      </c>
    </row>
    <row r="16" spans="1:13" ht="12.75">
      <c r="A16" s="1"/>
      <c r="B16" s="1"/>
      <c r="C16" s="1" t="s">
        <v>25</v>
      </c>
      <c r="D16" s="1"/>
      <c r="E16" s="1"/>
      <c r="F16" s="1"/>
      <c r="G16" s="34">
        <f>ROUND(SUM(G5:G15),5)</f>
        <v>0</v>
      </c>
      <c r="H16" s="3"/>
      <c r="I16" s="34">
        <f>ROUND(SUM(I4:I11)+SUM(I14:I15),5)</f>
        <v>177200</v>
      </c>
      <c r="J16" s="3"/>
      <c r="K16" s="34">
        <f t="shared" si="0"/>
        <v>-177200</v>
      </c>
      <c r="L16" s="3"/>
      <c r="M16" s="50">
        <f t="shared" si="1"/>
        <v>0</v>
      </c>
    </row>
    <row r="17" spans="1:13" ht="25.5" customHeight="1">
      <c r="A17" s="1"/>
      <c r="B17" s="1"/>
      <c r="C17" s="1" t="s">
        <v>26</v>
      </c>
      <c r="D17" s="1"/>
      <c r="E17" s="1"/>
      <c r="F17" s="1"/>
      <c r="G17" s="34"/>
      <c r="H17" s="3"/>
      <c r="I17" s="34"/>
      <c r="J17" s="3"/>
      <c r="K17" s="34"/>
      <c r="L17" s="3"/>
      <c r="M17" s="50"/>
    </row>
    <row r="18" spans="1:13" ht="12.75">
      <c r="A18" s="1"/>
      <c r="B18" s="1"/>
      <c r="C18" s="1"/>
      <c r="D18" s="1" t="s">
        <v>33</v>
      </c>
      <c r="E18" s="1"/>
      <c r="F18" s="1"/>
      <c r="G18" s="34"/>
      <c r="H18" s="3"/>
      <c r="I18" s="34"/>
      <c r="J18" s="3"/>
      <c r="K18" s="34"/>
      <c r="L18" s="3"/>
      <c r="M18" s="50"/>
    </row>
    <row r="19" spans="1:13" ht="12.75">
      <c r="A19" s="1"/>
      <c r="B19" s="1"/>
      <c r="C19" s="1"/>
      <c r="D19" s="1"/>
      <c r="E19" s="1" t="s">
        <v>77</v>
      </c>
      <c r="F19" s="1"/>
      <c r="G19" s="34"/>
      <c r="H19" s="3"/>
      <c r="I19" s="34"/>
      <c r="J19" s="3"/>
      <c r="K19" s="34"/>
      <c r="L19" s="3"/>
      <c r="M19" s="50"/>
    </row>
    <row r="20" spans="1:13" ht="13.5" thickBot="1">
      <c r="A20" s="1"/>
      <c r="B20" s="1"/>
      <c r="C20" s="1"/>
      <c r="D20" s="1"/>
      <c r="E20" s="1"/>
      <c r="F20" s="1" t="s">
        <v>78</v>
      </c>
      <c r="G20" s="51">
        <v>0</v>
      </c>
      <c r="H20" s="3"/>
      <c r="I20" s="51">
        <v>4500</v>
      </c>
      <c r="J20" s="3"/>
      <c r="K20" s="51">
        <f aca="true" t="shared" si="2" ref="K20:K32">ROUND((G20-I20),5)</f>
        <v>-4500</v>
      </c>
      <c r="L20" s="3"/>
      <c r="M20" s="52">
        <f aca="true" t="shared" si="3" ref="M20:M37">ROUND(IF(I20=0,IF(G20=0,0,1),G20/I20),5)</f>
        <v>0</v>
      </c>
    </row>
    <row r="21" spans="1:13" ht="13.5" thickBot="1">
      <c r="A21" s="1"/>
      <c r="B21" s="1"/>
      <c r="C21" s="1"/>
      <c r="D21" s="1"/>
      <c r="E21" s="1" t="s">
        <v>79</v>
      </c>
      <c r="F21" s="1"/>
      <c r="G21" s="53">
        <f>ROUND(SUM(G19:G20),5)</f>
        <v>0</v>
      </c>
      <c r="H21" s="3"/>
      <c r="I21" s="53">
        <f>ROUND(SUM(I19:I20),5)</f>
        <v>4500</v>
      </c>
      <c r="J21" s="3"/>
      <c r="K21" s="53">
        <f t="shared" si="2"/>
        <v>-4500</v>
      </c>
      <c r="L21" s="3"/>
      <c r="M21" s="54">
        <f t="shared" si="3"/>
        <v>0</v>
      </c>
    </row>
    <row r="22" spans="1:13" ht="25.5" customHeight="1">
      <c r="A22" s="1"/>
      <c r="B22" s="1"/>
      <c r="C22" s="1"/>
      <c r="D22" s="1" t="s">
        <v>35</v>
      </c>
      <c r="E22" s="1"/>
      <c r="F22" s="1"/>
      <c r="G22" s="34">
        <f>ROUND(G18+G21,5)</f>
        <v>0</v>
      </c>
      <c r="H22" s="3"/>
      <c r="I22" s="34">
        <f>ROUND(I18+I21,5)</f>
        <v>4500</v>
      </c>
      <c r="J22" s="3"/>
      <c r="K22" s="34">
        <f t="shared" si="2"/>
        <v>-4500</v>
      </c>
      <c r="L22" s="3"/>
      <c r="M22" s="50">
        <f t="shared" si="3"/>
        <v>0</v>
      </c>
    </row>
    <row r="23" spans="1:13" ht="25.5" customHeight="1">
      <c r="A23" s="1"/>
      <c r="B23" s="1"/>
      <c r="C23" s="1"/>
      <c r="D23" s="1" t="s">
        <v>80</v>
      </c>
      <c r="E23" s="1"/>
      <c r="F23" s="1"/>
      <c r="G23" s="34">
        <v>0</v>
      </c>
      <c r="H23" s="3"/>
      <c r="I23" s="34">
        <v>5000</v>
      </c>
      <c r="J23" s="3"/>
      <c r="K23" s="34">
        <f t="shared" si="2"/>
        <v>-5000</v>
      </c>
      <c r="L23" s="3"/>
      <c r="M23" s="50">
        <f t="shared" si="3"/>
        <v>0</v>
      </c>
    </row>
    <row r="24" spans="1:13" ht="12.75">
      <c r="A24" s="1"/>
      <c r="B24" s="1"/>
      <c r="C24" s="1"/>
      <c r="D24" s="1" t="s">
        <v>81</v>
      </c>
      <c r="E24" s="1"/>
      <c r="F24" s="1"/>
      <c r="G24" s="34">
        <v>0</v>
      </c>
      <c r="H24" s="3"/>
      <c r="I24" s="34">
        <v>31000</v>
      </c>
      <c r="J24" s="3"/>
      <c r="K24" s="34">
        <f t="shared" si="2"/>
        <v>-31000</v>
      </c>
      <c r="L24" s="3"/>
      <c r="M24" s="50">
        <f t="shared" si="3"/>
        <v>0</v>
      </c>
    </row>
    <row r="25" spans="1:13" ht="12.75">
      <c r="A25" s="1"/>
      <c r="B25" s="1"/>
      <c r="C25" s="1"/>
      <c r="D25" s="1" t="s">
        <v>82</v>
      </c>
      <c r="E25" s="1"/>
      <c r="F25" s="1"/>
      <c r="G25" s="34">
        <v>0</v>
      </c>
      <c r="H25" s="3"/>
      <c r="I25" s="34">
        <v>110732.76</v>
      </c>
      <c r="J25" s="3"/>
      <c r="K25" s="34">
        <f t="shared" si="2"/>
        <v>-110732.76</v>
      </c>
      <c r="L25" s="3"/>
      <c r="M25" s="50">
        <f t="shared" si="3"/>
        <v>0</v>
      </c>
    </row>
    <row r="26" spans="1:13" ht="12.75">
      <c r="A26" s="1"/>
      <c r="B26" s="1"/>
      <c r="C26" s="1"/>
      <c r="D26" s="1" t="s">
        <v>83</v>
      </c>
      <c r="E26" s="1"/>
      <c r="F26" s="1"/>
      <c r="G26" s="34">
        <v>0</v>
      </c>
      <c r="H26" s="3"/>
      <c r="I26" s="34">
        <v>14800</v>
      </c>
      <c r="J26" s="3"/>
      <c r="K26" s="34">
        <f t="shared" si="2"/>
        <v>-14800</v>
      </c>
      <c r="L26" s="3"/>
      <c r="M26" s="50">
        <f t="shared" si="3"/>
        <v>0</v>
      </c>
    </row>
    <row r="27" spans="1:13" ht="12.75">
      <c r="A27" s="1"/>
      <c r="B27" s="1"/>
      <c r="C27" s="1"/>
      <c r="D27" s="1" t="s">
        <v>84</v>
      </c>
      <c r="E27" s="1"/>
      <c r="F27" s="1"/>
      <c r="G27" s="34">
        <v>0</v>
      </c>
      <c r="H27" s="3"/>
      <c r="I27" s="34">
        <v>1000</v>
      </c>
      <c r="J27" s="3"/>
      <c r="K27" s="34">
        <f t="shared" si="2"/>
        <v>-1000</v>
      </c>
      <c r="L27" s="3"/>
      <c r="M27" s="50">
        <f t="shared" si="3"/>
        <v>0</v>
      </c>
    </row>
    <row r="28" spans="1:13" ht="12.75">
      <c r="A28" s="1"/>
      <c r="B28" s="1"/>
      <c r="C28" s="1"/>
      <c r="D28" s="1" t="s">
        <v>249</v>
      </c>
      <c r="E28" s="1"/>
      <c r="F28" s="1"/>
      <c r="G28" s="34"/>
      <c r="H28" s="3"/>
      <c r="I28" s="34">
        <v>3000</v>
      </c>
      <c r="J28" s="3"/>
      <c r="K28" s="34">
        <f t="shared" si="2"/>
        <v>-3000</v>
      </c>
      <c r="L28" s="3"/>
      <c r="M28" s="50">
        <f t="shared" si="3"/>
        <v>0</v>
      </c>
    </row>
    <row r="29" spans="1:13" ht="12.75">
      <c r="A29" s="1"/>
      <c r="B29" s="1"/>
      <c r="C29" s="1"/>
      <c r="D29" s="1" t="s">
        <v>248</v>
      </c>
      <c r="E29" s="1"/>
      <c r="F29" s="1"/>
      <c r="G29" s="34"/>
      <c r="H29" s="3"/>
      <c r="I29" s="34"/>
      <c r="J29" s="3"/>
      <c r="K29" s="34"/>
      <c r="L29" s="3"/>
      <c r="M29" s="50"/>
    </row>
    <row r="30" spans="1:13" ht="13.5" thickBot="1">
      <c r="A30" s="1"/>
      <c r="B30" s="1"/>
      <c r="C30" s="1"/>
      <c r="D30" s="1" t="s">
        <v>85</v>
      </c>
      <c r="E30" s="1"/>
      <c r="F30" s="1"/>
      <c r="G30" s="51">
        <v>0</v>
      </c>
      <c r="H30" s="3"/>
      <c r="I30" s="51">
        <v>7167.24</v>
      </c>
      <c r="J30" s="3"/>
      <c r="K30" s="51">
        <f t="shared" si="2"/>
        <v>-7167.24</v>
      </c>
      <c r="L30" s="3"/>
      <c r="M30" s="52">
        <f t="shared" si="3"/>
        <v>0</v>
      </c>
    </row>
    <row r="31" spans="1:13" ht="13.5" thickBot="1">
      <c r="A31" s="1"/>
      <c r="B31" s="1"/>
      <c r="C31" s="1" t="s">
        <v>50</v>
      </c>
      <c r="D31" s="1"/>
      <c r="E31" s="1"/>
      <c r="F31" s="1"/>
      <c r="G31" s="53">
        <f>ROUND(G17+SUM(G22:G30),5)</f>
        <v>0</v>
      </c>
      <c r="H31" s="3"/>
      <c r="I31" s="53">
        <f>ROUND(I17+SUM(I22:I30),5)</f>
        <v>177200</v>
      </c>
      <c r="J31" s="3"/>
      <c r="K31" s="53">
        <f t="shared" si="2"/>
        <v>-177200</v>
      </c>
      <c r="L31" s="3"/>
      <c r="M31" s="54">
        <f t="shared" si="3"/>
        <v>0</v>
      </c>
    </row>
    <row r="32" spans="1:13" ht="25.5" customHeight="1" thickBot="1">
      <c r="A32" s="1"/>
      <c r="B32" s="1" t="s">
        <v>51</v>
      </c>
      <c r="C32" s="1"/>
      <c r="D32" s="1"/>
      <c r="E32" s="1"/>
      <c r="F32" s="1"/>
      <c r="G32" s="53">
        <f>ROUND(G4+G16-G31,5)</f>
        <v>0</v>
      </c>
      <c r="H32" s="3"/>
      <c r="I32" s="53">
        <f>ROUND(I4+I16-I31,5)</f>
        <v>0</v>
      </c>
      <c r="J32" s="3"/>
      <c r="K32" s="53">
        <f t="shared" si="2"/>
        <v>0</v>
      </c>
      <c r="L32" s="3"/>
      <c r="M32" s="54">
        <f t="shared" si="3"/>
        <v>0</v>
      </c>
    </row>
    <row r="33" spans="1:13" ht="25.5" customHeight="1" thickBot="1">
      <c r="A33" s="1"/>
      <c r="B33" s="1" t="s">
        <v>86</v>
      </c>
      <c r="C33" s="1"/>
      <c r="D33" s="1"/>
      <c r="E33" s="1"/>
      <c r="F33" s="1"/>
      <c r="G33" s="55"/>
      <c r="H33" s="3"/>
      <c r="I33" s="55"/>
      <c r="J33" s="3"/>
      <c r="K33" s="55"/>
      <c r="L33" s="3"/>
      <c r="M33" s="56"/>
    </row>
    <row r="34" spans="1:13" ht="12.75" customHeight="1" thickBot="1">
      <c r="A34" s="1"/>
      <c r="B34" s="1"/>
      <c r="C34" s="1" t="s">
        <v>63</v>
      </c>
      <c r="D34" s="1"/>
      <c r="E34" s="1"/>
      <c r="F34" s="1"/>
      <c r="G34" s="55"/>
      <c r="H34" s="3"/>
      <c r="I34" s="55"/>
      <c r="J34" s="3"/>
      <c r="K34" s="55"/>
      <c r="L34" s="3"/>
      <c r="M34" s="56"/>
    </row>
    <row r="35" spans="1:13" ht="12.75" customHeight="1" thickBot="1">
      <c r="A35" s="1"/>
      <c r="B35" s="1"/>
      <c r="C35" s="1"/>
      <c r="D35" s="1" t="s">
        <v>87</v>
      </c>
      <c r="E35" s="1"/>
      <c r="F35" s="1"/>
      <c r="G35" s="55">
        <v>0</v>
      </c>
      <c r="H35" s="3"/>
      <c r="I35" s="55">
        <v>37786.64</v>
      </c>
      <c r="J35" s="3"/>
      <c r="K35" s="34">
        <f>ROUND((G35-I35),5)</f>
        <v>-37786.64</v>
      </c>
      <c r="L35" s="3"/>
      <c r="M35" s="50">
        <f>ROUND(IF(I35=0,IF(G35=0,0,1),G35/I35),5)</f>
        <v>0</v>
      </c>
    </row>
    <row r="36" spans="1:13" ht="12.75" customHeight="1" thickBot="1">
      <c r="A36" s="1"/>
      <c r="B36" s="1"/>
      <c r="C36" s="1" t="s">
        <v>65</v>
      </c>
      <c r="D36" s="1"/>
      <c r="E36" s="1"/>
      <c r="F36" s="1"/>
      <c r="G36" s="55"/>
      <c r="H36" s="3"/>
      <c r="I36" s="55">
        <f>SUM(I35)</f>
        <v>37786.64</v>
      </c>
      <c r="J36" s="3"/>
      <c r="K36" s="34">
        <f>ROUND((G36-I36),5)</f>
        <v>-37786.64</v>
      </c>
      <c r="L36" s="3"/>
      <c r="M36" s="50">
        <f>ROUND(IF(I36=0,IF(G36=0,0,1),G36/I36),5)</f>
        <v>0</v>
      </c>
    </row>
    <row r="37" spans="1:13" s="4" customFormat="1" ht="25.5" customHeight="1" thickBot="1">
      <c r="A37" s="1" t="s">
        <v>52</v>
      </c>
      <c r="B37" s="1"/>
      <c r="C37" s="1"/>
      <c r="D37" s="1"/>
      <c r="E37" s="1"/>
      <c r="F37" s="1"/>
      <c r="G37" s="57">
        <f>SUM(G32:G35)</f>
        <v>0</v>
      </c>
      <c r="H37" s="1"/>
      <c r="I37" s="57">
        <f>SUM(I32:I35)</f>
        <v>37786.64</v>
      </c>
      <c r="J37" s="57">
        <f>SUM(J32:J35)</f>
        <v>0</v>
      </c>
      <c r="K37" s="57">
        <f>SUM(K32:K35)</f>
        <v>-37786.64</v>
      </c>
      <c r="L37" s="1"/>
      <c r="M37" s="58">
        <f t="shared" si="3"/>
        <v>0</v>
      </c>
    </row>
    <row r="38" ht="13.5" thickTop="1"/>
    <row r="40" ht="12.75">
      <c r="F40" s="8" t="s">
        <v>88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&amp;L12/13/2016
Accrual Basis&amp;CCity of Elsberry
STREET BUDGET VS ACTUAL
January through December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7">
      <selection activeCell="H46" sqref="H46"/>
    </sheetView>
  </sheetViews>
  <sheetFormatPr defaultColWidth="9.140625" defaultRowHeight="12.75"/>
  <cols>
    <col min="1" max="4" width="3.00390625" style="8" customWidth="1"/>
    <col min="5" max="5" width="33.7109375" style="8" customWidth="1"/>
    <col min="6" max="6" width="10.140625" style="9" bestFit="1" customWidth="1"/>
    <col min="7" max="7" width="2.28125" style="9" customWidth="1"/>
    <col min="8" max="8" width="8.7109375" style="9" bestFit="1" customWidth="1"/>
    <col min="9" max="9" width="2.28125" style="9" customWidth="1"/>
    <col min="10" max="10" width="12.00390625" style="9" bestFit="1" customWidth="1"/>
    <col min="11" max="11" width="2.28125" style="9" customWidth="1"/>
    <col min="12" max="12" width="10.28125" style="9" bestFit="1" customWidth="1"/>
  </cols>
  <sheetData>
    <row r="1" spans="1:12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2" s="7" customFormat="1" ht="14.25" thickBot="1" thickTop="1">
      <c r="A2" s="5"/>
      <c r="B2" s="5"/>
      <c r="C2" s="5"/>
      <c r="D2" s="5"/>
      <c r="E2" s="5"/>
      <c r="F2" s="45" t="s">
        <v>253</v>
      </c>
      <c r="G2" s="6"/>
      <c r="H2" s="45" t="s">
        <v>0</v>
      </c>
      <c r="I2" s="6"/>
      <c r="J2" s="45" t="s">
        <v>1</v>
      </c>
      <c r="K2" s="6"/>
      <c r="L2" s="45" t="s">
        <v>2</v>
      </c>
    </row>
    <row r="3" spans="1:12" ht="13.5" thickTop="1">
      <c r="A3" s="1"/>
      <c r="B3" s="1" t="s">
        <v>3</v>
      </c>
      <c r="C3" s="1"/>
      <c r="D3" s="1"/>
      <c r="E3" s="1"/>
      <c r="F3" s="59"/>
      <c r="G3" s="3"/>
      <c r="H3" s="59"/>
      <c r="I3" s="3"/>
      <c r="J3" s="59"/>
      <c r="K3" s="3"/>
      <c r="L3" s="50"/>
    </row>
    <row r="4" spans="1:12" ht="12.75">
      <c r="A4" s="1"/>
      <c r="B4" s="1"/>
      <c r="C4" s="1" t="s">
        <v>4</v>
      </c>
      <c r="D4" s="1"/>
      <c r="E4" s="1"/>
      <c r="F4" s="59"/>
      <c r="G4" s="3"/>
      <c r="H4" s="59"/>
      <c r="I4" s="3"/>
      <c r="J4" s="59"/>
      <c r="K4" s="3"/>
      <c r="L4" s="50"/>
    </row>
    <row r="5" spans="1:12" ht="12.75">
      <c r="A5" s="1"/>
      <c r="B5" s="1"/>
      <c r="C5" s="1"/>
      <c r="D5" s="1" t="s">
        <v>89</v>
      </c>
      <c r="E5" s="1"/>
      <c r="F5" s="59">
        <v>0</v>
      </c>
      <c r="G5" s="3"/>
      <c r="H5" s="59">
        <v>500</v>
      </c>
      <c r="I5" s="3"/>
      <c r="J5" s="59">
        <f aca="true" t="shared" si="0" ref="J5:J15">ROUND((F5-H5),5)</f>
        <v>-500</v>
      </c>
      <c r="K5" s="3"/>
      <c r="L5" s="50">
        <f aca="true" t="shared" si="1" ref="L5:L15">ROUND(IF(H5=0,IF(F5=0,0,1),F5/H5),5)</f>
        <v>0</v>
      </c>
    </row>
    <row r="6" spans="1:12" ht="12.75">
      <c r="A6" s="1"/>
      <c r="B6" s="1"/>
      <c r="C6" s="1"/>
      <c r="D6" s="1" t="s">
        <v>90</v>
      </c>
      <c r="E6" s="1"/>
      <c r="F6" s="59">
        <v>0</v>
      </c>
      <c r="G6" s="3"/>
      <c r="H6" s="59">
        <v>11000</v>
      </c>
      <c r="I6" s="3"/>
      <c r="J6" s="59">
        <f t="shared" si="0"/>
        <v>-11000</v>
      </c>
      <c r="K6" s="3"/>
      <c r="L6" s="50">
        <f t="shared" si="1"/>
        <v>0</v>
      </c>
    </row>
    <row r="7" spans="1:12" ht="12.75">
      <c r="A7" s="1"/>
      <c r="B7" s="1"/>
      <c r="C7" s="1"/>
      <c r="D7" s="1" t="s">
        <v>91</v>
      </c>
      <c r="E7" s="1"/>
      <c r="F7" s="59">
        <v>0</v>
      </c>
      <c r="G7" s="3"/>
      <c r="H7" s="59">
        <v>24200</v>
      </c>
      <c r="I7" s="3"/>
      <c r="J7" s="59">
        <f t="shared" si="0"/>
        <v>-24200</v>
      </c>
      <c r="K7" s="3"/>
      <c r="L7" s="50">
        <f t="shared" si="1"/>
        <v>0</v>
      </c>
    </row>
    <row r="8" spans="1:12" ht="12.75">
      <c r="A8" s="1"/>
      <c r="B8" s="1"/>
      <c r="C8" s="1"/>
      <c r="D8" s="1" t="s">
        <v>92</v>
      </c>
      <c r="E8" s="1"/>
      <c r="F8" s="59">
        <v>0</v>
      </c>
      <c r="G8" s="3"/>
      <c r="H8" s="59">
        <v>8500</v>
      </c>
      <c r="I8" s="3"/>
      <c r="J8" s="59">
        <f t="shared" si="0"/>
        <v>-8500</v>
      </c>
      <c r="K8" s="3"/>
      <c r="L8" s="50">
        <f t="shared" si="1"/>
        <v>0</v>
      </c>
    </row>
    <row r="9" spans="1:12" ht="12.75">
      <c r="A9" s="1"/>
      <c r="B9" s="1"/>
      <c r="C9" s="1"/>
      <c r="D9" s="1" t="s">
        <v>93</v>
      </c>
      <c r="E9" s="1"/>
      <c r="F9" s="59">
        <v>0</v>
      </c>
      <c r="G9" s="3"/>
      <c r="H9" s="59">
        <v>1500</v>
      </c>
      <c r="I9" s="3"/>
      <c r="J9" s="59">
        <f t="shared" si="0"/>
        <v>-1500</v>
      </c>
      <c r="K9" s="3"/>
      <c r="L9" s="50">
        <f t="shared" si="1"/>
        <v>0</v>
      </c>
    </row>
    <row r="10" spans="1:12" ht="12.75">
      <c r="A10" s="1"/>
      <c r="B10" s="1"/>
      <c r="C10" s="1"/>
      <c r="D10" s="1" t="s">
        <v>94</v>
      </c>
      <c r="E10" s="1"/>
      <c r="F10" s="59">
        <v>0</v>
      </c>
      <c r="G10" s="3"/>
      <c r="H10" s="59">
        <v>6500</v>
      </c>
      <c r="I10" s="3"/>
      <c r="J10" s="59">
        <f t="shared" si="0"/>
        <v>-6500</v>
      </c>
      <c r="K10" s="3"/>
      <c r="L10" s="50">
        <f t="shared" si="1"/>
        <v>0</v>
      </c>
    </row>
    <row r="11" spans="1:12" ht="12.75">
      <c r="A11" s="1"/>
      <c r="B11" s="1"/>
      <c r="C11" s="1"/>
      <c r="D11" s="1" t="s">
        <v>95</v>
      </c>
      <c r="E11" s="1"/>
      <c r="F11" s="59">
        <v>0</v>
      </c>
      <c r="G11" s="3"/>
      <c r="H11" s="59">
        <v>3000</v>
      </c>
      <c r="I11" s="3"/>
      <c r="J11" s="59">
        <f t="shared" si="0"/>
        <v>-3000</v>
      </c>
      <c r="K11" s="3"/>
      <c r="L11" s="50">
        <f t="shared" si="1"/>
        <v>0</v>
      </c>
    </row>
    <row r="12" spans="1:12" ht="12.75">
      <c r="A12" s="1"/>
      <c r="B12" s="1"/>
      <c r="C12" s="1"/>
      <c r="D12" s="1" t="s">
        <v>96</v>
      </c>
      <c r="E12" s="1"/>
      <c r="F12" s="59">
        <v>0</v>
      </c>
      <c r="G12" s="3"/>
      <c r="H12" s="59">
        <v>300</v>
      </c>
      <c r="I12" s="3"/>
      <c r="J12" s="59">
        <f t="shared" si="0"/>
        <v>-300</v>
      </c>
      <c r="K12" s="3"/>
      <c r="L12" s="50">
        <f t="shared" si="1"/>
        <v>0</v>
      </c>
    </row>
    <row r="13" spans="1:12" ht="12.75">
      <c r="A13" s="1"/>
      <c r="B13" s="1"/>
      <c r="C13" s="1"/>
      <c r="D13" s="1" t="s">
        <v>97</v>
      </c>
      <c r="E13" s="1"/>
      <c r="F13" s="59">
        <v>0</v>
      </c>
      <c r="G13" s="3"/>
      <c r="H13" s="59">
        <v>422780</v>
      </c>
      <c r="I13" s="3"/>
      <c r="J13" s="59">
        <f t="shared" si="0"/>
        <v>-422780</v>
      </c>
      <c r="K13" s="3"/>
      <c r="L13" s="50">
        <f t="shared" si="1"/>
        <v>0</v>
      </c>
    </row>
    <row r="14" spans="1:12" ht="13.5" thickBot="1">
      <c r="A14" s="1"/>
      <c r="B14" s="1"/>
      <c r="C14" s="1"/>
      <c r="D14" s="1" t="s">
        <v>98</v>
      </c>
      <c r="E14" s="1"/>
      <c r="F14" s="60">
        <v>0</v>
      </c>
      <c r="G14" s="3"/>
      <c r="H14" s="60">
        <v>-25000</v>
      </c>
      <c r="I14" s="3"/>
      <c r="J14" s="60">
        <f t="shared" si="0"/>
        <v>25000</v>
      </c>
      <c r="K14" s="3"/>
      <c r="L14" s="52">
        <f t="shared" si="1"/>
        <v>0</v>
      </c>
    </row>
    <row r="15" spans="1:12" ht="12.75">
      <c r="A15" s="1"/>
      <c r="B15" s="1"/>
      <c r="C15" s="1" t="s">
        <v>25</v>
      </c>
      <c r="D15" s="1"/>
      <c r="E15" s="1"/>
      <c r="F15" s="59">
        <f>ROUND(SUM(F4:F14),5)</f>
        <v>0</v>
      </c>
      <c r="G15" s="3"/>
      <c r="H15" s="59">
        <f>ROUND(SUM(H4:H14),5)</f>
        <v>453280</v>
      </c>
      <c r="I15" s="3"/>
      <c r="J15" s="59">
        <f t="shared" si="0"/>
        <v>-453280</v>
      </c>
      <c r="K15" s="3"/>
      <c r="L15" s="50">
        <f t="shared" si="1"/>
        <v>0</v>
      </c>
    </row>
    <row r="16" spans="1:12" ht="25.5" customHeight="1">
      <c r="A16" s="1"/>
      <c r="B16" s="1"/>
      <c r="C16" s="1" t="s">
        <v>26</v>
      </c>
      <c r="D16" s="1"/>
      <c r="E16" s="1"/>
      <c r="F16" s="59"/>
      <c r="G16" s="3"/>
      <c r="H16" s="59"/>
      <c r="I16" s="3"/>
      <c r="J16" s="59"/>
      <c r="K16" s="3"/>
      <c r="L16" s="50"/>
    </row>
    <row r="17" spans="1:12" ht="12.75">
      <c r="A17" s="1"/>
      <c r="B17" s="1"/>
      <c r="C17" s="1"/>
      <c r="D17" s="1" t="s">
        <v>27</v>
      </c>
      <c r="E17" s="1"/>
      <c r="F17" s="59"/>
      <c r="G17" s="3"/>
      <c r="H17" s="59"/>
      <c r="I17" s="3"/>
      <c r="J17" s="59"/>
      <c r="K17" s="3"/>
      <c r="L17" s="50"/>
    </row>
    <row r="18" spans="1:12" ht="12.75">
      <c r="A18" s="1"/>
      <c r="B18" s="1"/>
      <c r="C18" s="1"/>
      <c r="D18" s="1"/>
      <c r="E18" s="1" t="s">
        <v>99</v>
      </c>
      <c r="F18" s="59">
        <v>0</v>
      </c>
      <c r="G18" s="3"/>
      <c r="H18" s="59">
        <v>6200</v>
      </c>
      <c r="I18" s="3"/>
      <c r="J18" s="59">
        <f>ROUND((F18-H18),5)</f>
        <v>-6200</v>
      </c>
      <c r="K18" s="3"/>
      <c r="L18" s="50">
        <f>ROUND(IF(H18=0,IF(F18=0,0,1),F18/H18),5)</f>
        <v>0</v>
      </c>
    </row>
    <row r="19" spans="1:12" ht="13.5" thickBot="1">
      <c r="A19" s="1"/>
      <c r="B19" s="1"/>
      <c r="C19" s="1"/>
      <c r="D19" s="1"/>
      <c r="E19" s="1" t="s">
        <v>29</v>
      </c>
      <c r="F19" s="60">
        <v>0</v>
      </c>
      <c r="G19" s="3"/>
      <c r="H19" s="60">
        <v>36500</v>
      </c>
      <c r="I19" s="3"/>
      <c r="J19" s="60">
        <f>ROUND((F19-H19),5)</f>
        <v>-36500</v>
      </c>
      <c r="K19" s="3"/>
      <c r="L19" s="52">
        <f>ROUND(IF(H19=0,IF(F19=0,0,1),F19/H19),5)</f>
        <v>0</v>
      </c>
    </row>
    <row r="20" spans="1:12" ht="12.75">
      <c r="A20" s="1"/>
      <c r="B20" s="1"/>
      <c r="C20" s="1"/>
      <c r="D20" s="1" t="s">
        <v>30</v>
      </c>
      <c r="E20" s="1"/>
      <c r="F20" s="59">
        <f>ROUND(SUM(F17:F19),5)</f>
        <v>0</v>
      </c>
      <c r="G20" s="3"/>
      <c r="H20" s="59">
        <f>ROUND(SUM(H17:H19),5)</f>
        <v>42700</v>
      </c>
      <c r="I20" s="3"/>
      <c r="J20" s="59">
        <f>ROUND((F20-H20),5)</f>
        <v>-42700</v>
      </c>
      <c r="K20" s="3"/>
      <c r="L20" s="50">
        <f>ROUND(IF(H20=0,IF(F20=0,0,1),F20/H20),5)</f>
        <v>0</v>
      </c>
    </row>
    <row r="21" spans="1:12" ht="12.75">
      <c r="A21" s="1"/>
      <c r="B21" s="1"/>
      <c r="C21" s="1"/>
      <c r="D21" s="1" t="s">
        <v>250</v>
      </c>
      <c r="E21" s="1"/>
      <c r="F21" s="59"/>
      <c r="G21" s="3"/>
      <c r="H21" s="59">
        <v>200</v>
      </c>
      <c r="I21" s="3"/>
      <c r="J21" s="59"/>
      <c r="K21" s="3"/>
      <c r="L21" s="50"/>
    </row>
    <row r="22" spans="1:12" ht="25.5" customHeight="1">
      <c r="A22" s="1"/>
      <c r="B22" s="1"/>
      <c r="C22" s="1"/>
      <c r="D22" s="1" t="s">
        <v>33</v>
      </c>
      <c r="E22" s="1"/>
      <c r="F22" s="59"/>
      <c r="G22" s="3"/>
      <c r="H22" s="59"/>
      <c r="I22" s="3"/>
      <c r="J22" s="59"/>
      <c r="K22" s="3"/>
      <c r="L22" s="50"/>
    </row>
    <row r="23" spans="1:12" ht="13.5" thickBot="1">
      <c r="A23" s="1"/>
      <c r="B23" s="1"/>
      <c r="C23" s="1"/>
      <c r="D23" s="1"/>
      <c r="E23" s="1" t="s">
        <v>34</v>
      </c>
      <c r="F23" s="60">
        <v>0</v>
      </c>
      <c r="G23" s="3"/>
      <c r="H23" s="60">
        <v>21000</v>
      </c>
      <c r="I23" s="3"/>
      <c r="J23" s="60">
        <f aca="true" t="shared" si="2" ref="J23:J37">ROUND((F23-H23),5)</f>
        <v>-21000</v>
      </c>
      <c r="K23" s="3"/>
      <c r="L23" s="52">
        <f aca="true" t="shared" si="3" ref="L23:L43">ROUND(IF(H23=0,IF(F23=0,0,1),F23/H23),5)</f>
        <v>0</v>
      </c>
    </row>
    <row r="24" spans="1:12" ht="12.75">
      <c r="A24" s="1"/>
      <c r="B24" s="1"/>
      <c r="C24" s="1"/>
      <c r="D24" s="1" t="s">
        <v>35</v>
      </c>
      <c r="E24" s="1"/>
      <c r="F24" s="59">
        <f>ROUND(SUM(F22:F23),5)</f>
        <v>0</v>
      </c>
      <c r="G24" s="3"/>
      <c r="H24" s="59">
        <f>ROUND(SUM(H22:H23),5)</f>
        <v>21000</v>
      </c>
      <c r="I24" s="3"/>
      <c r="J24" s="59">
        <f t="shared" si="2"/>
        <v>-21000</v>
      </c>
      <c r="K24" s="3"/>
      <c r="L24" s="50">
        <f t="shared" si="3"/>
        <v>0</v>
      </c>
    </row>
    <row r="25" spans="1:12" ht="25.5" customHeight="1">
      <c r="A25" s="1"/>
      <c r="B25" s="1"/>
      <c r="C25" s="1"/>
      <c r="D25" s="1" t="s">
        <v>100</v>
      </c>
      <c r="E25" s="1"/>
      <c r="F25" s="59">
        <v>0</v>
      </c>
      <c r="G25" s="3"/>
      <c r="H25" s="59">
        <v>5500</v>
      </c>
      <c r="I25" s="3"/>
      <c r="J25" s="59">
        <f t="shared" si="2"/>
        <v>-5500</v>
      </c>
      <c r="K25" s="3"/>
      <c r="L25" s="50">
        <f t="shared" si="3"/>
        <v>0</v>
      </c>
    </row>
    <row r="26" spans="1:12" ht="12.75">
      <c r="A26" s="1"/>
      <c r="B26" s="1"/>
      <c r="C26" s="1"/>
      <c r="D26" s="1" t="s">
        <v>101</v>
      </c>
      <c r="E26" s="1"/>
      <c r="F26" s="59">
        <v>0</v>
      </c>
      <c r="G26" s="3"/>
      <c r="H26" s="59">
        <v>2000</v>
      </c>
      <c r="I26" s="3"/>
      <c r="J26" s="59">
        <f t="shared" si="2"/>
        <v>-2000</v>
      </c>
      <c r="K26" s="3"/>
      <c r="L26" s="50">
        <f t="shared" si="3"/>
        <v>0</v>
      </c>
    </row>
    <row r="27" spans="1:12" ht="12.75">
      <c r="A27" s="1"/>
      <c r="B27" s="1"/>
      <c r="C27" s="1"/>
      <c r="D27" s="1" t="s">
        <v>102</v>
      </c>
      <c r="E27" s="1"/>
      <c r="F27" s="59">
        <v>0</v>
      </c>
      <c r="G27" s="3"/>
      <c r="H27" s="59">
        <v>30000</v>
      </c>
      <c r="I27" s="3"/>
      <c r="J27" s="59">
        <f t="shared" si="2"/>
        <v>-30000</v>
      </c>
      <c r="K27" s="3"/>
      <c r="L27" s="50">
        <f t="shared" si="3"/>
        <v>0</v>
      </c>
    </row>
    <row r="28" spans="1:12" ht="12.75">
      <c r="A28" s="1"/>
      <c r="B28" s="1"/>
      <c r="C28" s="1"/>
      <c r="D28" s="1" t="s">
        <v>103</v>
      </c>
      <c r="E28" s="1"/>
      <c r="F28" s="59">
        <v>0</v>
      </c>
      <c r="G28" s="3"/>
      <c r="H28" s="59">
        <v>12000</v>
      </c>
      <c r="I28" s="3"/>
      <c r="J28" s="59">
        <f t="shared" si="2"/>
        <v>-12000</v>
      </c>
      <c r="K28" s="3"/>
      <c r="L28" s="50">
        <f t="shared" si="3"/>
        <v>0</v>
      </c>
    </row>
    <row r="29" spans="1:12" ht="12.75">
      <c r="A29" s="1"/>
      <c r="B29" s="1"/>
      <c r="C29" s="1"/>
      <c r="D29" s="1" t="s">
        <v>104</v>
      </c>
      <c r="E29" s="1"/>
      <c r="F29" s="59">
        <v>0</v>
      </c>
      <c r="G29" s="3"/>
      <c r="H29" s="59">
        <v>10000</v>
      </c>
      <c r="I29" s="3"/>
      <c r="J29" s="59">
        <f t="shared" si="2"/>
        <v>-10000</v>
      </c>
      <c r="K29" s="3"/>
      <c r="L29" s="50">
        <f t="shared" si="3"/>
        <v>0</v>
      </c>
    </row>
    <row r="30" spans="1:12" ht="12.75">
      <c r="A30" s="1"/>
      <c r="B30" s="1"/>
      <c r="C30" s="1"/>
      <c r="D30" s="1" t="s">
        <v>105</v>
      </c>
      <c r="E30" s="1"/>
      <c r="F30" s="59">
        <v>0</v>
      </c>
      <c r="G30" s="3"/>
      <c r="H30" s="59">
        <v>3000</v>
      </c>
      <c r="I30" s="3"/>
      <c r="J30" s="59">
        <f t="shared" si="2"/>
        <v>-3000</v>
      </c>
      <c r="K30" s="3"/>
      <c r="L30" s="50">
        <f t="shared" si="3"/>
        <v>0</v>
      </c>
    </row>
    <row r="31" spans="1:12" ht="12.75">
      <c r="A31" s="1"/>
      <c r="B31" s="1"/>
      <c r="C31" s="1"/>
      <c r="D31" s="1" t="s">
        <v>106</v>
      </c>
      <c r="E31" s="1"/>
      <c r="F31" s="59">
        <v>0</v>
      </c>
      <c r="G31" s="3"/>
      <c r="H31" s="59">
        <v>301440</v>
      </c>
      <c r="I31" s="3"/>
      <c r="J31" s="59">
        <f t="shared" si="2"/>
        <v>-301440</v>
      </c>
      <c r="K31" s="3"/>
      <c r="L31" s="50">
        <f t="shared" si="3"/>
        <v>0</v>
      </c>
    </row>
    <row r="32" spans="1:12" ht="12.75">
      <c r="A32" s="1"/>
      <c r="B32" s="1"/>
      <c r="C32" s="1"/>
      <c r="D32" s="1" t="s">
        <v>107</v>
      </c>
      <c r="E32" s="1"/>
      <c r="F32" s="59">
        <v>0</v>
      </c>
      <c r="G32" s="3"/>
      <c r="H32" s="59">
        <v>600</v>
      </c>
      <c r="I32" s="3"/>
      <c r="J32" s="59">
        <f t="shared" si="2"/>
        <v>-600</v>
      </c>
      <c r="K32" s="3"/>
      <c r="L32" s="50">
        <f t="shared" si="3"/>
        <v>0</v>
      </c>
    </row>
    <row r="33" spans="1:12" ht="12.75">
      <c r="A33" s="1"/>
      <c r="B33" s="1"/>
      <c r="C33" s="1"/>
      <c r="D33" s="1" t="s">
        <v>108</v>
      </c>
      <c r="E33" s="1"/>
      <c r="F33" s="59">
        <v>0</v>
      </c>
      <c r="G33" s="3"/>
      <c r="H33" s="59">
        <v>22140</v>
      </c>
      <c r="I33" s="3"/>
      <c r="J33" s="59">
        <f t="shared" si="2"/>
        <v>-22140</v>
      </c>
      <c r="K33" s="3"/>
      <c r="L33" s="50">
        <f t="shared" si="3"/>
        <v>0</v>
      </c>
    </row>
    <row r="34" spans="1:12" ht="12.75">
      <c r="A34" s="1"/>
      <c r="B34" s="1"/>
      <c r="C34" s="1"/>
      <c r="D34" s="1" t="s">
        <v>251</v>
      </c>
      <c r="E34" s="1"/>
      <c r="F34" s="59">
        <v>0</v>
      </c>
      <c r="G34" s="3"/>
      <c r="H34" s="59">
        <v>2500</v>
      </c>
      <c r="I34" s="3"/>
      <c r="J34" s="59">
        <f t="shared" si="2"/>
        <v>-2500</v>
      </c>
      <c r="K34" s="3"/>
      <c r="L34" s="50">
        <f t="shared" si="3"/>
        <v>0</v>
      </c>
    </row>
    <row r="35" spans="1:12" ht="13.5" thickBot="1">
      <c r="A35" s="1"/>
      <c r="B35" s="1"/>
      <c r="C35" s="1"/>
      <c r="D35" s="1" t="s">
        <v>109</v>
      </c>
      <c r="E35" s="1"/>
      <c r="F35" s="60">
        <v>0</v>
      </c>
      <c r="G35" s="3"/>
      <c r="H35" s="60">
        <v>200</v>
      </c>
      <c r="I35" s="3"/>
      <c r="J35" s="60">
        <f t="shared" si="2"/>
        <v>-200</v>
      </c>
      <c r="K35" s="3"/>
      <c r="L35" s="52">
        <f t="shared" si="3"/>
        <v>0</v>
      </c>
    </row>
    <row r="36" spans="1:12" ht="13.5" thickBot="1">
      <c r="A36" s="1"/>
      <c r="B36" s="1"/>
      <c r="C36" s="1" t="s">
        <v>50</v>
      </c>
      <c r="D36" s="1"/>
      <c r="E36" s="1"/>
      <c r="F36" s="61">
        <f>ROUND(F16+F20+SUM(F24:F35),5)</f>
        <v>0</v>
      </c>
      <c r="G36" s="3"/>
      <c r="H36" s="61">
        <f>ROUND(H20+H21+SUM(H24:H35),5)</f>
        <v>453280</v>
      </c>
      <c r="I36" s="3"/>
      <c r="J36" s="61">
        <f t="shared" si="2"/>
        <v>-453280</v>
      </c>
      <c r="K36" s="3"/>
      <c r="L36" s="54">
        <f t="shared" si="3"/>
        <v>0</v>
      </c>
    </row>
    <row r="37" spans="1:12" ht="25.5" customHeight="1" thickBot="1">
      <c r="A37" s="1"/>
      <c r="B37" s="1" t="s">
        <v>51</v>
      </c>
      <c r="C37" s="1"/>
      <c r="D37" s="1"/>
      <c r="E37" s="1"/>
      <c r="F37" s="61">
        <f>ROUND(F3+F15-F36,5)</f>
        <v>0</v>
      </c>
      <c r="G37" s="3"/>
      <c r="H37" s="61">
        <f>ROUND(H3+H15-H36,5)</f>
        <v>0</v>
      </c>
      <c r="I37" s="3"/>
      <c r="J37" s="61">
        <f t="shared" si="2"/>
        <v>0</v>
      </c>
      <c r="K37" s="3"/>
      <c r="L37" s="54">
        <f t="shared" si="3"/>
        <v>0</v>
      </c>
    </row>
    <row r="38" spans="1:12" ht="12.75" customHeight="1" thickBot="1">
      <c r="A38" s="1"/>
      <c r="B38" s="1"/>
      <c r="C38" s="1"/>
      <c r="D38" s="1"/>
      <c r="E38" s="1"/>
      <c r="F38" s="62"/>
      <c r="G38" s="3"/>
      <c r="H38" s="62"/>
      <c r="I38" s="3"/>
      <c r="J38" s="62"/>
      <c r="K38" s="3"/>
      <c r="L38" s="56"/>
    </row>
    <row r="39" spans="1:12" ht="12.75" customHeight="1" thickBot="1">
      <c r="A39" s="1"/>
      <c r="B39" s="1"/>
      <c r="C39" s="1" t="s">
        <v>63</v>
      </c>
      <c r="D39" s="1"/>
      <c r="E39" s="1"/>
      <c r="F39" s="62"/>
      <c r="G39" s="3"/>
      <c r="H39" s="62"/>
      <c r="I39" s="3"/>
      <c r="J39" s="62"/>
      <c r="K39" s="3"/>
      <c r="L39" s="56"/>
    </row>
    <row r="40" spans="1:12" ht="25.5" customHeight="1" thickBot="1">
      <c r="A40" s="1"/>
      <c r="B40" s="1"/>
      <c r="C40" s="1"/>
      <c r="D40" s="1" t="s">
        <v>110</v>
      </c>
      <c r="E40" s="1"/>
      <c r="F40" s="62">
        <v>0</v>
      </c>
      <c r="G40" s="3"/>
      <c r="H40" s="62">
        <v>47035.11</v>
      </c>
      <c r="I40" s="3"/>
      <c r="J40" s="59">
        <f>ROUND((F40-H40),5)</f>
        <v>-47035.11</v>
      </c>
      <c r="K40" s="3"/>
      <c r="L40" s="50">
        <f>ROUND(IF(H40=0,IF(F40=0,0,1),F40/H40),5)</f>
        <v>0</v>
      </c>
    </row>
    <row r="41" spans="1:12" ht="12.75" customHeight="1" thickBot="1">
      <c r="A41" s="1"/>
      <c r="B41" s="1"/>
      <c r="C41" s="1" t="s">
        <v>65</v>
      </c>
      <c r="D41" s="1"/>
      <c r="E41" s="1"/>
      <c r="F41" s="62">
        <f>SUM(F40)</f>
        <v>0</v>
      </c>
      <c r="G41" s="3"/>
      <c r="H41" s="62">
        <f>SUM(H40)</f>
        <v>47035.11</v>
      </c>
      <c r="I41" s="62"/>
      <c r="J41" s="62">
        <f>SUM(J40)</f>
        <v>-47035.11</v>
      </c>
      <c r="K41" s="3"/>
      <c r="L41" s="50">
        <f t="shared" si="3"/>
        <v>0</v>
      </c>
    </row>
    <row r="42" spans="1:12" ht="12.75" customHeight="1" thickBot="1">
      <c r="A42" s="1"/>
      <c r="B42" s="1"/>
      <c r="C42" s="1"/>
      <c r="D42" s="1"/>
      <c r="E42" s="1"/>
      <c r="F42" s="62"/>
      <c r="G42" s="3"/>
      <c r="H42" s="62"/>
      <c r="I42" s="3"/>
      <c r="J42" s="62"/>
      <c r="K42" s="3"/>
      <c r="L42" s="56"/>
    </row>
    <row r="43" spans="1:12" s="4" customFormat="1" ht="25.5" customHeight="1" thickBot="1">
      <c r="A43" s="1" t="s">
        <v>52</v>
      </c>
      <c r="B43" s="1"/>
      <c r="C43" s="1"/>
      <c r="D43" s="1"/>
      <c r="E43" s="1"/>
      <c r="F43" s="63">
        <f>SUM(F37:F40)</f>
        <v>0</v>
      </c>
      <c r="G43" s="1"/>
      <c r="H43" s="63">
        <f>SUM(H37:H40)</f>
        <v>47035.11</v>
      </c>
      <c r="I43" s="63"/>
      <c r="J43" s="63">
        <f>SUM(J37:J40)</f>
        <v>-47035.11</v>
      </c>
      <c r="K43" s="1"/>
      <c r="L43" s="58">
        <f t="shared" si="3"/>
        <v>0</v>
      </c>
    </row>
    <row r="44" ht="13.5" thickTop="1"/>
    <row r="45" ht="12.75">
      <c r="E45" s="8" t="s">
        <v>111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&amp;L12/13/2016
Accrual Basis&amp;CCity of Elsberry
WATER O &amp; M BUDGET VS ACUTAL
January through December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3">
      <selection activeCell="G25" sqref="G25"/>
    </sheetView>
  </sheetViews>
  <sheetFormatPr defaultColWidth="9.140625" defaultRowHeight="12.75"/>
  <cols>
    <col min="1" max="3" width="3.00390625" style="8" customWidth="1"/>
    <col min="4" max="4" width="36.00390625" style="8" customWidth="1"/>
    <col min="5" max="5" width="10.140625" style="9" bestFit="1" customWidth="1"/>
    <col min="6" max="6" width="2.28125" style="9" customWidth="1"/>
    <col min="7" max="7" width="9.28125" style="9" bestFit="1" customWidth="1"/>
    <col min="8" max="8" width="2.28125" style="9" customWidth="1"/>
    <col min="9" max="9" width="12.00390625" style="9" bestFit="1" customWidth="1"/>
    <col min="10" max="10" width="2.28125" style="9" customWidth="1"/>
    <col min="11" max="11" width="10.28125" style="9" bestFit="1" customWidth="1"/>
  </cols>
  <sheetData>
    <row r="1" spans="1:11" s="7" customFormat="1" ht="14.25" thickBot="1" thickTop="1">
      <c r="A1" s="5"/>
      <c r="B1" s="5"/>
      <c r="C1" s="5"/>
      <c r="D1" s="5"/>
      <c r="E1" s="45" t="s">
        <v>253</v>
      </c>
      <c r="F1" s="6"/>
      <c r="G1" s="45" t="s">
        <v>0</v>
      </c>
      <c r="H1" s="6"/>
      <c r="I1" s="45" t="s">
        <v>1</v>
      </c>
      <c r="J1" s="6"/>
      <c r="K1" s="45" t="s">
        <v>2</v>
      </c>
    </row>
    <row r="2" spans="1:11" ht="13.5" thickTop="1">
      <c r="A2" s="1"/>
      <c r="B2" s="1" t="s">
        <v>3</v>
      </c>
      <c r="C2" s="1"/>
      <c r="D2" s="1"/>
      <c r="E2" s="59"/>
      <c r="F2" s="3"/>
      <c r="G2" s="59"/>
      <c r="H2" s="3"/>
      <c r="I2" s="59"/>
      <c r="J2" s="3"/>
      <c r="K2" s="50"/>
    </row>
    <row r="3" spans="1:11" ht="12.75">
      <c r="A3" s="1"/>
      <c r="B3" s="1"/>
      <c r="C3" s="1" t="s">
        <v>4</v>
      </c>
      <c r="D3" s="1"/>
      <c r="E3" s="59"/>
      <c r="F3" s="3"/>
      <c r="G3" s="59"/>
      <c r="H3" s="3"/>
      <c r="I3" s="59"/>
      <c r="J3" s="3"/>
      <c r="K3" s="50"/>
    </row>
    <row r="4" spans="1:11" ht="12.75">
      <c r="A4" s="1"/>
      <c r="B4" s="1"/>
      <c r="C4" s="1"/>
      <c r="D4" s="1" t="s">
        <v>112</v>
      </c>
      <c r="E4" s="59">
        <v>0</v>
      </c>
      <c r="F4" s="3"/>
      <c r="G4" s="59">
        <v>49500</v>
      </c>
      <c r="H4" s="3"/>
      <c r="I4" s="59">
        <f aca="true" t="shared" si="0" ref="I4:I18">ROUND((E4-G4),5)</f>
        <v>-49500</v>
      </c>
      <c r="J4" s="3"/>
      <c r="K4" s="50">
        <f aca="true" t="shared" si="1" ref="K4:K18">ROUND(IF(G4=0,IF(E4=0,0,1),E4/G4),5)</f>
        <v>0</v>
      </c>
    </row>
    <row r="5" spans="1:11" ht="12.75">
      <c r="A5" s="1"/>
      <c r="B5" s="1"/>
      <c r="C5" s="1"/>
      <c r="D5" s="1" t="s">
        <v>113</v>
      </c>
      <c r="E5" s="59">
        <v>0</v>
      </c>
      <c r="F5" s="3"/>
      <c r="G5" s="59">
        <v>466000</v>
      </c>
      <c r="H5" s="3"/>
      <c r="I5" s="59">
        <f t="shared" si="0"/>
        <v>-466000</v>
      </c>
      <c r="J5" s="3"/>
      <c r="K5" s="50">
        <f t="shared" si="1"/>
        <v>0</v>
      </c>
    </row>
    <row r="6" spans="1:11" ht="12.75">
      <c r="A6" s="1"/>
      <c r="B6" s="1"/>
      <c r="C6" s="1"/>
      <c r="D6" s="1" t="s">
        <v>114</v>
      </c>
      <c r="E6" s="59">
        <v>0</v>
      </c>
      <c r="F6" s="3"/>
      <c r="G6" s="59">
        <v>33500</v>
      </c>
      <c r="H6" s="3"/>
      <c r="I6" s="59">
        <f t="shared" si="0"/>
        <v>-33500</v>
      </c>
      <c r="J6" s="3"/>
      <c r="K6" s="50">
        <f t="shared" si="1"/>
        <v>0</v>
      </c>
    </row>
    <row r="7" spans="1:11" ht="12.75">
      <c r="A7" s="1"/>
      <c r="B7" s="1"/>
      <c r="C7" s="1"/>
      <c r="D7" s="1" t="s">
        <v>115</v>
      </c>
      <c r="E7" s="59">
        <v>0</v>
      </c>
      <c r="F7" s="3"/>
      <c r="G7" s="59">
        <v>92000</v>
      </c>
      <c r="H7" s="3"/>
      <c r="I7" s="59">
        <f>ROUND((E7-G7),5)</f>
        <v>-92000</v>
      </c>
      <c r="J7" s="3"/>
      <c r="K7" s="50">
        <f>ROUND(IF(G7=0,IF(E7=0,0,1),E7/G7),5)</f>
        <v>0</v>
      </c>
    </row>
    <row r="8" spans="1:11" ht="12.75">
      <c r="A8" s="1"/>
      <c r="B8" s="1"/>
      <c r="C8" s="1"/>
      <c r="D8" s="1" t="s">
        <v>116</v>
      </c>
      <c r="E8" s="59">
        <v>0</v>
      </c>
      <c r="F8" s="3"/>
      <c r="G8" s="59">
        <v>1800</v>
      </c>
      <c r="H8" s="3"/>
      <c r="I8" s="59">
        <f>ROUND((E8-G8),5)</f>
        <v>-1800</v>
      </c>
      <c r="J8" s="3"/>
      <c r="K8" s="50">
        <f>ROUND(IF(G8=0,IF(E8=0,0,1),E8/G8),5)</f>
        <v>0</v>
      </c>
    </row>
    <row r="9" spans="1:11" ht="12.75">
      <c r="A9" s="1"/>
      <c r="B9" s="1"/>
      <c r="C9" s="1"/>
      <c r="D9" s="1" t="s">
        <v>117</v>
      </c>
      <c r="E9" s="59">
        <v>0</v>
      </c>
      <c r="F9" s="3"/>
      <c r="G9" s="59">
        <v>500</v>
      </c>
      <c r="H9" s="3"/>
      <c r="I9" s="59">
        <f t="shared" si="0"/>
        <v>-500</v>
      </c>
      <c r="J9" s="3"/>
      <c r="K9" s="50">
        <f t="shared" si="1"/>
        <v>0</v>
      </c>
    </row>
    <row r="10" spans="1:11" ht="12.75">
      <c r="A10" s="1"/>
      <c r="B10" s="1"/>
      <c r="C10" s="1"/>
      <c r="D10" s="1" t="s">
        <v>118</v>
      </c>
      <c r="E10" s="59">
        <v>0</v>
      </c>
      <c r="F10" s="3"/>
      <c r="G10" s="59">
        <v>-177867.24</v>
      </c>
      <c r="H10" s="3"/>
      <c r="I10" s="59">
        <f t="shared" si="0"/>
        <v>177867.24</v>
      </c>
      <c r="J10" s="3"/>
      <c r="K10" s="50">
        <f t="shared" si="1"/>
        <v>0</v>
      </c>
    </row>
    <row r="11" spans="1:11" ht="12.75">
      <c r="A11" s="1"/>
      <c r="B11" s="1"/>
      <c r="C11" s="1"/>
      <c r="D11" s="1" t="s">
        <v>119</v>
      </c>
      <c r="E11" s="59">
        <v>0</v>
      </c>
      <c r="F11" s="3"/>
      <c r="G11" s="59">
        <v>-422780</v>
      </c>
      <c r="H11" s="3"/>
      <c r="I11" s="59">
        <f t="shared" si="0"/>
        <v>422780</v>
      </c>
      <c r="J11" s="3"/>
      <c r="K11" s="50">
        <f t="shared" si="1"/>
        <v>0</v>
      </c>
    </row>
    <row r="12" spans="1:11" ht="12.75">
      <c r="A12" s="1"/>
      <c r="B12" s="1"/>
      <c r="C12" s="1"/>
      <c r="D12" s="1" t="s">
        <v>120</v>
      </c>
      <c r="E12" s="59">
        <v>0</v>
      </c>
      <c r="F12" s="3"/>
      <c r="G12" s="59">
        <v>24267</v>
      </c>
      <c r="H12" s="3"/>
      <c r="I12" s="59">
        <f t="shared" si="0"/>
        <v>-24267</v>
      </c>
      <c r="J12" s="3"/>
      <c r="K12" s="50">
        <f t="shared" si="1"/>
        <v>0</v>
      </c>
    </row>
    <row r="13" spans="1:11" ht="12.75">
      <c r="A13" s="1"/>
      <c r="B13" s="1"/>
      <c r="C13" s="1"/>
      <c r="D13" s="1" t="s">
        <v>121</v>
      </c>
      <c r="E13" s="59">
        <v>0</v>
      </c>
      <c r="F13" s="3"/>
      <c r="G13" s="59">
        <v>42925</v>
      </c>
      <c r="H13" s="3"/>
      <c r="I13" s="59">
        <f>ROUND((E13-G13),5)</f>
        <v>-42925</v>
      </c>
      <c r="J13" s="3"/>
      <c r="K13" s="50">
        <f>ROUND(IF(G13=0,IF(E13=0,0,1),E13/G13),5)</f>
        <v>0</v>
      </c>
    </row>
    <row r="14" spans="1:11" ht="12.75">
      <c r="A14" s="1"/>
      <c r="B14" s="1"/>
      <c r="C14" s="1"/>
      <c r="D14" s="1" t="s">
        <v>122</v>
      </c>
      <c r="E14" s="59">
        <v>0</v>
      </c>
      <c r="F14" s="3"/>
      <c r="G14" s="59">
        <v>18408.24</v>
      </c>
      <c r="H14" s="3"/>
      <c r="I14" s="59">
        <f>ROUND((E14-G14),5)</f>
        <v>-18408.24</v>
      </c>
      <c r="J14" s="3"/>
      <c r="K14" s="50">
        <f>ROUND(IF(G14=0,IF(E14=0,0,1),E14/G14),5)</f>
        <v>0</v>
      </c>
    </row>
    <row r="15" spans="1:11" ht="12.75">
      <c r="A15" s="1"/>
      <c r="B15" s="1"/>
      <c r="C15" s="1"/>
      <c r="D15" s="8" t="s">
        <v>123</v>
      </c>
      <c r="E15" s="59">
        <v>0</v>
      </c>
      <c r="G15" s="59">
        <v>7944</v>
      </c>
      <c r="I15" s="59">
        <f>ROUND((E15-G15),5)</f>
        <v>-7944</v>
      </c>
      <c r="K15" s="50">
        <f>ROUND(IF(G15=0,IF(E15=0,0,1),E15/G15),5)</f>
        <v>0</v>
      </c>
    </row>
    <row r="16" spans="1:11" ht="12.75">
      <c r="A16" s="1"/>
      <c r="B16" s="1"/>
      <c r="C16" s="1"/>
      <c r="D16" s="8" t="s">
        <v>252</v>
      </c>
      <c r="E16" s="59"/>
      <c r="G16" s="59">
        <v>37091.58</v>
      </c>
      <c r="I16" s="59">
        <f>ROUND((E16-G16),5)</f>
        <v>-37091.58</v>
      </c>
      <c r="K16" s="50">
        <f>ROUND(IF(G16=0,IF(E16=0,0,1),E16/G16),5)</f>
        <v>0</v>
      </c>
    </row>
    <row r="17" spans="1:11" ht="13.5" thickBot="1">
      <c r="A17" s="1"/>
      <c r="B17" s="1"/>
      <c r="C17" s="1"/>
      <c r="D17" s="1" t="s">
        <v>124</v>
      </c>
      <c r="E17" s="60">
        <v>0</v>
      </c>
      <c r="F17" s="3"/>
      <c r="G17" s="60">
        <v>84343</v>
      </c>
      <c r="H17" s="3"/>
      <c r="I17" s="60">
        <f t="shared" si="0"/>
        <v>-84343</v>
      </c>
      <c r="J17" s="3"/>
      <c r="K17" s="52">
        <f t="shared" si="1"/>
        <v>0</v>
      </c>
    </row>
    <row r="18" spans="1:11" ht="12.75">
      <c r="A18" s="1"/>
      <c r="B18" s="1"/>
      <c r="C18" s="1" t="s">
        <v>25</v>
      </c>
      <c r="D18" s="1"/>
      <c r="E18" s="59">
        <f>ROUND(SUM(E3:E17),5)</f>
        <v>0</v>
      </c>
      <c r="F18" s="3"/>
      <c r="G18" s="59">
        <f>ROUND(SUM(G3:G17),5)</f>
        <v>257631.58</v>
      </c>
      <c r="H18" s="3"/>
      <c r="I18" s="59">
        <f t="shared" si="0"/>
        <v>-257631.58</v>
      </c>
      <c r="J18" s="3"/>
      <c r="K18" s="50">
        <f t="shared" si="1"/>
        <v>0</v>
      </c>
    </row>
    <row r="19" spans="1:11" ht="25.5" customHeight="1">
      <c r="A19" s="1"/>
      <c r="B19" s="1"/>
      <c r="C19" s="1" t="s">
        <v>26</v>
      </c>
      <c r="D19" s="1"/>
      <c r="E19" s="59"/>
      <c r="F19" s="3"/>
      <c r="G19" s="59"/>
      <c r="H19" s="3"/>
      <c r="I19" s="59"/>
      <c r="J19" s="3"/>
      <c r="K19" s="50"/>
    </row>
    <row r="20" spans="1:11" ht="12.75">
      <c r="A20" s="1"/>
      <c r="B20" s="1"/>
      <c r="C20" s="1"/>
      <c r="D20" s="1" t="s">
        <v>125</v>
      </c>
      <c r="E20" s="59">
        <v>0</v>
      </c>
      <c r="F20" s="3"/>
      <c r="G20" s="59">
        <v>6635.96</v>
      </c>
      <c r="H20" s="3"/>
      <c r="I20" s="59">
        <f aca="true" t="shared" si="2" ref="I20:I26">ROUND((E20-G20),5)</f>
        <v>-6635.96</v>
      </c>
      <c r="J20" s="3"/>
      <c r="K20" s="50">
        <f aca="true" t="shared" si="3" ref="K20:K26">ROUND(IF(G20=0,IF(E20=0,0,1),E20/G20),5)</f>
        <v>0</v>
      </c>
    </row>
    <row r="21" spans="1:11" ht="12.75">
      <c r="A21" s="1"/>
      <c r="B21" s="1"/>
      <c r="C21" s="1"/>
      <c r="D21" s="1" t="s">
        <v>126</v>
      </c>
      <c r="E21" s="59">
        <v>0</v>
      </c>
      <c r="F21" s="3"/>
      <c r="G21" s="59">
        <v>37254.04</v>
      </c>
      <c r="H21" s="3"/>
      <c r="I21" s="59">
        <f t="shared" si="2"/>
        <v>-37254.04</v>
      </c>
      <c r="J21" s="3"/>
      <c r="K21" s="50">
        <f t="shared" si="3"/>
        <v>0</v>
      </c>
    </row>
    <row r="22" spans="1:11" ht="12.75">
      <c r="A22" s="1"/>
      <c r="B22" s="1"/>
      <c r="C22" s="1"/>
      <c r="D22" s="1" t="s">
        <v>127</v>
      </c>
      <c r="E22" s="59">
        <v>0</v>
      </c>
      <c r="F22" s="3"/>
      <c r="G22" s="59">
        <v>5041.18</v>
      </c>
      <c r="H22" s="3"/>
      <c r="I22" s="59">
        <f t="shared" si="2"/>
        <v>-5041.18</v>
      </c>
      <c r="J22" s="3"/>
      <c r="K22" s="50">
        <f t="shared" si="3"/>
        <v>0</v>
      </c>
    </row>
    <row r="23" spans="1:11" ht="12.75">
      <c r="A23" s="1"/>
      <c r="B23" s="1"/>
      <c r="C23" s="1"/>
      <c r="D23" s="1" t="s">
        <v>128</v>
      </c>
      <c r="E23" s="59">
        <v>0</v>
      </c>
      <c r="F23" s="3"/>
      <c r="G23" s="59">
        <v>25000</v>
      </c>
      <c r="H23" s="3"/>
      <c r="I23" s="59">
        <f t="shared" si="2"/>
        <v>-25000</v>
      </c>
      <c r="J23" s="3"/>
      <c r="K23" s="50">
        <f t="shared" si="3"/>
        <v>0</v>
      </c>
    </row>
    <row r="24" spans="1:11" ht="13.5" thickBot="1">
      <c r="A24" s="1"/>
      <c r="B24" s="1"/>
      <c r="C24" s="1"/>
      <c r="D24" s="1" t="s">
        <v>129</v>
      </c>
      <c r="E24" s="59">
        <v>0</v>
      </c>
      <c r="F24" s="3"/>
      <c r="G24" s="59">
        <v>42123.96</v>
      </c>
      <c r="H24" s="3"/>
      <c r="I24" s="59">
        <f t="shared" si="2"/>
        <v>-42123.96</v>
      </c>
      <c r="J24" s="3"/>
      <c r="K24" s="50">
        <f t="shared" si="3"/>
        <v>0</v>
      </c>
    </row>
    <row r="25" spans="1:11" ht="13.5" thickBot="1">
      <c r="A25" s="1"/>
      <c r="B25" s="1"/>
      <c r="C25" s="1" t="s">
        <v>50</v>
      </c>
      <c r="D25" s="1"/>
      <c r="E25" s="61">
        <f>ROUND(SUM(E19:E24),5)</f>
        <v>0</v>
      </c>
      <c r="F25" s="3"/>
      <c r="G25" s="61">
        <f>ROUND(SUM(G19:G24),5)</f>
        <v>116055.14</v>
      </c>
      <c r="H25" s="3"/>
      <c r="I25" s="61">
        <f t="shared" si="2"/>
        <v>-116055.14</v>
      </c>
      <c r="J25" s="3"/>
      <c r="K25" s="54">
        <f t="shared" si="3"/>
        <v>0</v>
      </c>
    </row>
    <row r="26" spans="1:11" ht="25.5" customHeight="1">
      <c r="A26" s="1"/>
      <c r="B26" s="1" t="s">
        <v>51</v>
      </c>
      <c r="C26" s="1"/>
      <c r="D26" s="1"/>
      <c r="E26" s="59">
        <f>ROUND(E2+E18-E25,5)</f>
        <v>0</v>
      </c>
      <c r="F26" s="3"/>
      <c r="G26" s="59">
        <f>ROUND(G2+G18-G25,5)</f>
        <v>141576.44</v>
      </c>
      <c r="H26" s="3"/>
      <c r="I26" s="59">
        <f t="shared" si="2"/>
        <v>-141576.44</v>
      </c>
      <c r="J26" s="3"/>
      <c r="K26" s="50">
        <f t="shared" si="3"/>
        <v>0</v>
      </c>
    </row>
    <row r="27" spans="1:11" ht="25.5" customHeight="1">
      <c r="A27" s="1"/>
      <c r="B27" s="1" t="s">
        <v>130</v>
      </c>
      <c r="C27" s="1"/>
      <c r="D27" s="1"/>
      <c r="E27" s="59"/>
      <c r="F27" s="3"/>
      <c r="G27" s="59"/>
      <c r="H27" s="3"/>
      <c r="I27" s="59"/>
      <c r="J27" s="3"/>
      <c r="K27" s="50"/>
    </row>
    <row r="28" spans="1:11" ht="12.75">
      <c r="A28" s="1"/>
      <c r="B28" s="1"/>
      <c r="C28" s="1" t="s">
        <v>131</v>
      </c>
      <c r="D28" s="1"/>
      <c r="E28" s="59"/>
      <c r="F28" s="3"/>
      <c r="G28" s="59"/>
      <c r="H28" s="3"/>
      <c r="I28" s="59"/>
      <c r="J28" s="3"/>
      <c r="K28" s="50"/>
    </row>
    <row r="29" spans="1:11" ht="13.5" thickBot="1">
      <c r="A29" s="1"/>
      <c r="B29" s="1"/>
      <c r="C29" s="1"/>
      <c r="D29" s="1" t="s">
        <v>132</v>
      </c>
      <c r="E29" s="60">
        <v>0</v>
      </c>
      <c r="F29" s="3"/>
      <c r="G29" s="60">
        <v>24267</v>
      </c>
      <c r="H29" s="3"/>
      <c r="I29" s="60">
        <f>ROUND((E29-G29),5)</f>
        <v>-24267</v>
      </c>
      <c r="J29" s="3"/>
      <c r="K29" s="52">
        <f>ROUND(IF(G29=0,IF(E29=0,0,1),E29/G29),5)</f>
        <v>0</v>
      </c>
    </row>
    <row r="30" spans="1:11" ht="13.5" thickBot="1">
      <c r="A30" s="1"/>
      <c r="B30" s="1"/>
      <c r="C30" s="1" t="s">
        <v>133</v>
      </c>
      <c r="D30" s="1"/>
      <c r="E30" s="61">
        <f>ROUND(SUM(E28:E29),5)</f>
        <v>0</v>
      </c>
      <c r="F30" s="3"/>
      <c r="G30" s="61">
        <f>ROUND(SUM(G28:G29),5)</f>
        <v>24267</v>
      </c>
      <c r="H30" s="3"/>
      <c r="I30" s="61">
        <f>ROUND((E30-G30),5)</f>
        <v>-24267</v>
      </c>
      <c r="J30" s="3"/>
      <c r="K30" s="54">
        <f>ROUND(IF(G30=0,IF(E30=0,0,1),E30/G30),5)</f>
        <v>0</v>
      </c>
    </row>
    <row r="31" spans="1:11" ht="25.5" customHeight="1" thickBot="1">
      <c r="A31" s="1"/>
      <c r="B31" s="1" t="s">
        <v>134</v>
      </c>
      <c r="C31" s="1"/>
      <c r="D31" s="1"/>
      <c r="E31" s="61">
        <f>ROUND(E27-E30,5)</f>
        <v>0</v>
      </c>
      <c r="F31" s="3"/>
      <c r="G31" s="61">
        <f>ROUND(G27-G30,5)</f>
        <v>-24267</v>
      </c>
      <c r="H31" s="3"/>
      <c r="I31" s="61">
        <f>ROUND((E31-G31),5)</f>
        <v>24267</v>
      </c>
      <c r="J31" s="3"/>
      <c r="K31" s="54">
        <f>ROUND(IF(G31=0,IF(E31=0,0,1),E31/G31),5)</f>
        <v>0</v>
      </c>
    </row>
    <row r="32" spans="1:11" s="4" customFormat="1" ht="25.5" customHeight="1" thickBot="1">
      <c r="A32" s="1" t="s">
        <v>52</v>
      </c>
      <c r="B32" s="1"/>
      <c r="C32" s="1"/>
      <c r="D32" s="1"/>
      <c r="E32" s="63">
        <f>ROUND(E26+E31,5)</f>
        <v>0</v>
      </c>
      <c r="F32" s="1"/>
      <c r="G32" s="63">
        <f>ROUND(G26+G31,5)</f>
        <v>117309.44</v>
      </c>
      <c r="H32" s="1"/>
      <c r="I32" s="63">
        <f>ROUND((E32-G32),5)</f>
        <v>-117309.44</v>
      </c>
      <c r="J32" s="1"/>
      <c r="K32" s="58">
        <f>ROUND(IF(G32=0,IF(E32=0,0,1),E32/G32),5)</f>
        <v>0</v>
      </c>
    </row>
    <row r="33" ht="13.5" thickTop="1">
      <c r="D33" s="8" t="s">
        <v>135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&amp;L12/8/2015
Accrual Basis&amp;CCity of Elsberry
WW/SS REVENUE BUDGET VS ACTUAL
January through December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7">
      <selection activeCell="H40" sqref="H40"/>
    </sheetView>
  </sheetViews>
  <sheetFormatPr defaultColWidth="9.140625" defaultRowHeight="12.75"/>
  <cols>
    <col min="1" max="4" width="3.00390625" style="8" customWidth="1"/>
    <col min="5" max="5" width="29.7109375" style="8" customWidth="1"/>
    <col min="6" max="6" width="10.140625" style="9" bestFit="1" customWidth="1"/>
    <col min="7" max="7" width="2.28125" style="9" customWidth="1"/>
    <col min="8" max="8" width="11.421875" style="9" customWidth="1"/>
    <col min="9" max="9" width="2.28125" style="9" customWidth="1"/>
    <col min="10" max="10" width="12.00390625" style="9" bestFit="1" customWidth="1"/>
    <col min="11" max="11" width="2.28125" style="9" customWidth="1"/>
    <col min="12" max="12" width="10.28125" style="9" bestFit="1" customWidth="1"/>
  </cols>
  <sheetData>
    <row r="1" spans="1:12" ht="13.5" thickBo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2" s="7" customFormat="1" ht="14.25" thickBot="1" thickTop="1">
      <c r="A2" s="5"/>
      <c r="B2" s="5"/>
      <c r="C2" s="5"/>
      <c r="D2" s="5"/>
      <c r="E2" s="5"/>
      <c r="F2" s="45" t="s">
        <v>253</v>
      </c>
      <c r="G2" s="6"/>
      <c r="H2" s="45" t="s">
        <v>0</v>
      </c>
      <c r="I2" s="6"/>
      <c r="J2" s="45" t="s">
        <v>1</v>
      </c>
      <c r="K2" s="6"/>
      <c r="L2" s="45" t="s">
        <v>2</v>
      </c>
    </row>
    <row r="3" spans="1:12" s="7" customFormat="1" ht="13.5" thickTop="1">
      <c r="A3" s="5"/>
      <c r="B3" s="10" t="s">
        <v>55</v>
      </c>
      <c r="C3" s="5"/>
      <c r="D3" s="5"/>
      <c r="E3" s="5"/>
      <c r="F3" s="49"/>
      <c r="G3" s="6"/>
      <c r="H3" s="64"/>
      <c r="I3" s="6"/>
      <c r="J3" s="49"/>
      <c r="K3" s="6"/>
      <c r="L3" s="49"/>
    </row>
    <row r="4" spans="1:12" ht="12.75">
      <c r="A4" s="1"/>
      <c r="B4" s="1" t="s">
        <v>3</v>
      </c>
      <c r="C4" s="1"/>
      <c r="D4" s="1"/>
      <c r="E4" s="1"/>
      <c r="F4" s="59"/>
      <c r="G4" s="3"/>
      <c r="H4" s="59"/>
      <c r="I4" s="3"/>
      <c r="J4" s="59"/>
      <c r="K4" s="3"/>
      <c r="L4" s="50"/>
    </row>
    <row r="5" spans="1:12" ht="12.75">
      <c r="A5" s="1"/>
      <c r="B5" s="1"/>
      <c r="C5" s="1" t="s">
        <v>4</v>
      </c>
      <c r="D5" s="1"/>
      <c r="E5" s="1"/>
      <c r="F5" s="59"/>
      <c r="G5" s="3"/>
      <c r="H5" s="59"/>
      <c r="I5" s="3"/>
      <c r="J5" s="59"/>
      <c r="K5" s="3"/>
      <c r="L5" s="50"/>
    </row>
    <row r="6" spans="1:12" ht="12.75">
      <c r="A6" s="1"/>
      <c r="B6" s="1"/>
      <c r="C6" s="1"/>
      <c r="D6" s="1" t="s">
        <v>137</v>
      </c>
      <c r="E6" s="1"/>
      <c r="F6" s="59">
        <v>0</v>
      </c>
      <c r="G6" s="3"/>
      <c r="H6" s="59">
        <v>200</v>
      </c>
      <c r="I6" s="3"/>
      <c r="J6" s="59">
        <f aca="true" t="shared" si="0" ref="J6:J18">ROUND((F6-H6),5)</f>
        <v>-200</v>
      </c>
      <c r="K6" s="3"/>
      <c r="L6" s="50">
        <f aca="true" t="shared" si="1" ref="L6:L18">ROUND(IF(H6=0,IF(F6=0,0,1),F6/H6),5)</f>
        <v>0</v>
      </c>
    </row>
    <row r="7" spans="1:12" ht="12.75">
      <c r="A7" s="1"/>
      <c r="B7" s="1"/>
      <c r="C7" s="1"/>
      <c r="D7" s="1" t="s">
        <v>138</v>
      </c>
      <c r="E7" s="1"/>
      <c r="F7" s="59">
        <v>0</v>
      </c>
      <c r="G7" s="3"/>
      <c r="H7" s="59">
        <v>420344</v>
      </c>
      <c r="I7" s="3"/>
      <c r="J7" s="59">
        <f t="shared" si="0"/>
        <v>-420344</v>
      </c>
      <c r="K7" s="3"/>
      <c r="L7" s="50">
        <f t="shared" si="1"/>
        <v>0</v>
      </c>
    </row>
    <row r="8" spans="1:12" ht="12.75">
      <c r="A8" s="1"/>
      <c r="B8" s="1"/>
      <c r="C8" s="1"/>
      <c r="D8" s="1" t="s">
        <v>139</v>
      </c>
      <c r="E8" s="1"/>
      <c r="F8" s="59">
        <v>0</v>
      </c>
      <c r="G8" s="3"/>
      <c r="H8" s="59">
        <v>1000</v>
      </c>
      <c r="I8" s="3"/>
      <c r="J8" s="59">
        <f t="shared" si="0"/>
        <v>-1000</v>
      </c>
      <c r="K8" s="3"/>
      <c r="L8" s="50">
        <f t="shared" si="1"/>
        <v>0</v>
      </c>
    </row>
    <row r="9" spans="1:12" ht="12.75">
      <c r="A9" s="1"/>
      <c r="B9" s="1"/>
      <c r="C9" s="1"/>
      <c r="D9" s="1" t="s">
        <v>140</v>
      </c>
      <c r="E9" s="1"/>
      <c r="F9" s="59">
        <v>0</v>
      </c>
      <c r="G9" s="3"/>
      <c r="H9" s="59">
        <v>9500</v>
      </c>
      <c r="I9" s="3"/>
      <c r="J9" s="59">
        <f t="shared" si="0"/>
        <v>-9500</v>
      </c>
      <c r="K9" s="3"/>
      <c r="L9" s="50">
        <f t="shared" si="1"/>
        <v>0</v>
      </c>
    </row>
    <row r="10" spans="1:12" ht="12.75">
      <c r="A10" s="1"/>
      <c r="B10" s="1"/>
      <c r="C10" s="1"/>
      <c r="D10" s="1" t="s">
        <v>141</v>
      </c>
      <c r="E10" s="1"/>
      <c r="F10" s="59">
        <v>0</v>
      </c>
      <c r="G10" s="3"/>
      <c r="H10" s="59">
        <v>500</v>
      </c>
      <c r="I10" s="3"/>
      <c r="J10" s="59">
        <f t="shared" si="0"/>
        <v>-500</v>
      </c>
      <c r="K10" s="3"/>
      <c r="L10" s="50">
        <f t="shared" si="1"/>
        <v>0</v>
      </c>
    </row>
    <row r="11" spans="1:12" ht="12.75">
      <c r="A11" s="1"/>
      <c r="B11" s="1"/>
      <c r="C11" s="1"/>
      <c r="D11" s="1" t="s">
        <v>254</v>
      </c>
      <c r="E11" s="1"/>
      <c r="F11" s="59"/>
      <c r="G11" s="3"/>
      <c r="H11" s="59">
        <v>-125933</v>
      </c>
      <c r="I11" s="3"/>
      <c r="J11" s="59">
        <f t="shared" si="0"/>
        <v>125933</v>
      </c>
      <c r="K11" s="3"/>
      <c r="L11" s="50">
        <f t="shared" si="1"/>
        <v>0</v>
      </c>
    </row>
    <row r="12" spans="1:12" ht="12.75">
      <c r="A12" s="1"/>
      <c r="B12" s="1"/>
      <c r="C12" s="1"/>
      <c r="D12" s="1" t="s">
        <v>255</v>
      </c>
      <c r="E12" s="1"/>
      <c r="F12" s="59"/>
      <c r="G12" s="3"/>
      <c r="H12" s="59">
        <v>-12600</v>
      </c>
      <c r="I12" s="3"/>
      <c r="J12" s="59">
        <f t="shared" si="0"/>
        <v>12600</v>
      </c>
      <c r="K12" s="3"/>
      <c r="L12" s="50">
        <f t="shared" si="1"/>
        <v>0</v>
      </c>
    </row>
    <row r="13" spans="1:12" ht="12.75">
      <c r="A13" s="1"/>
      <c r="B13" s="1"/>
      <c r="C13" s="1"/>
      <c r="D13" s="1" t="s">
        <v>256</v>
      </c>
      <c r="E13" s="1"/>
      <c r="F13" s="59"/>
      <c r="G13" s="3"/>
      <c r="H13" s="59">
        <v>-12600</v>
      </c>
      <c r="I13" s="3"/>
      <c r="J13" s="59">
        <f t="shared" si="0"/>
        <v>12600</v>
      </c>
      <c r="K13" s="3"/>
      <c r="L13" s="50">
        <f t="shared" si="1"/>
        <v>0</v>
      </c>
    </row>
    <row r="14" spans="1:12" ht="12.75">
      <c r="A14" s="1"/>
      <c r="B14" s="1"/>
      <c r="C14" s="1"/>
      <c r="D14" s="1" t="s">
        <v>257</v>
      </c>
      <c r="E14" s="1"/>
      <c r="F14" s="59"/>
      <c r="G14" s="3"/>
      <c r="H14" s="59">
        <v>2400000</v>
      </c>
      <c r="I14" s="3"/>
      <c r="J14" s="59">
        <f t="shared" si="0"/>
        <v>-2400000</v>
      </c>
      <c r="K14" s="3"/>
      <c r="L14" s="50">
        <f t="shared" si="1"/>
        <v>0</v>
      </c>
    </row>
    <row r="15" spans="1:12" ht="12.75">
      <c r="A15" s="1"/>
      <c r="B15" s="1"/>
      <c r="C15" s="1"/>
      <c r="D15" s="1" t="s">
        <v>142</v>
      </c>
      <c r="E15" s="1"/>
      <c r="F15" s="59">
        <v>0</v>
      </c>
      <c r="G15" s="3"/>
      <c r="H15" s="59">
        <v>1000</v>
      </c>
      <c r="I15" s="3"/>
      <c r="J15" s="59">
        <f t="shared" si="0"/>
        <v>-1000</v>
      </c>
      <c r="K15" s="3"/>
      <c r="L15" s="50">
        <f t="shared" si="1"/>
        <v>0</v>
      </c>
    </row>
    <row r="16" spans="1:12" ht="12.75">
      <c r="A16" s="1"/>
      <c r="B16" s="1"/>
      <c r="C16" s="1"/>
      <c r="D16" s="1" t="s">
        <v>258</v>
      </c>
      <c r="E16" s="1"/>
      <c r="F16" s="59"/>
      <c r="G16" s="3"/>
      <c r="H16" s="59">
        <v>-13440</v>
      </c>
      <c r="I16" s="3"/>
      <c r="J16" s="59">
        <f>ROUND((F16-H16),5)</f>
        <v>13440</v>
      </c>
      <c r="K16" s="3"/>
      <c r="L16" s="50">
        <f>ROUND(IF(H16=0,IF(F16=0,0,1),F16/H16),5)</f>
        <v>0</v>
      </c>
    </row>
    <row r="17" spans="1:12" ht="13.5" thickBot="1">
      <c r="A17" s="1"/>
      <c r="B17" s="1"/>
      <c r="C17" s="1"/>
      <c r="D17" s="1" t="s">
        <v>143</v>
      </c>
      <c r="E17" s="1"/>
      <c r="F17" s="60">
        <v>0</v>
      </c>
      <c r="G17" s="3"/>
      <c r="H17" s="60">
        <v>-57000</v>
      </c>
      <c r="I17" s="3"/>
      <c r="J17" s="60">
        <f t="shared" si="0"/>
        <v>57000</v>
      </c>
      <c r="K17" s="3"/>
      <c r="L17" s="52">
        <f t="shared" si="1"/>
        <v>0</v>
      </c>
    </row>
    <row r="18" spans="1:12" ht="12.75">
      <c r="A18" s="1"/>
      <c r="B18" s="1"/>
      <c r="C18" s="1" t="s">
        <v>25</v>
      </c>
      <c r="D18" s="1"/>
      <c r="E18" s="1"/>
      <c r="F18" s="59">
        <f>ROUND(SUM(F5:F17),5)</f>
        <v>0</v>
      </c>
      <c r="G18" s="3"/>
      <c r="H18" s="59">
        <f>SUM(H6:H17)</f>
        <v>2610971</v>
      </c>
      <c r="I18" s="3"/>
      <c r="J18" s="59">
        <f t="shared" si="0"/>
        <v>-2610971</v>
      </c>
      <c r="K18" s="3"/>
      <c r="L18" s="50">
        <f t="shared" si="1"/>
        <v>0</v>
      </c>
    </row>
    <row r="19" spans="1:12" ht="25.5" customHeight="1">
      <c r="A19" s="1"/>
      <c r="B19" s="1"/>
      <c r="C19" s="1" t="s">
        <v>26</v>
      </c>
      <c r="D19" s="1"/>
      <c r="E19" s="1"/>
      <c r="F19" s="59"/>
      <c r="G19" s="3"/>
      <c r="H19" s="59"/>
      <c r="I19" s="3"/>
      <c r="J19" s="59"/>
      <c r="K19" s="3"/>
      <c r="L19" s="50"/>
    </row>
    <row r="20" spans="1:12" ht="12.75" customHeight="1">
      <c r="A20" s="1"/>
      <c r="B20" s="1"/>
      <c r="C20" s="1"/>
      <c r="D20" s="1" t="s">
        <v>144</v>
      </c>
      <c r="E20" s="1"/>
      <c r="F20" s="59">
        <v>0</v>
      </c>
      <c r="G20" s="3"/>
      <c r="H20" s="59">
        <v>2500</v>
      </c>
      <c r="I20" s="3"/>
      <c r="J20" s="59">
        <f>ROUND((F20-H20),5)</f>
        <v>-2500</v>
      </c>
      <c r="K20" s="3"/>
      <c r="L20" s="50">
        <f>ROUND(IF(H20=0,IF(F20=0,0,1),F20/H20),5)</f>
        <v>0</v>
      </c>
    </row>
    <row r="21" spans="1:12" ht="12.75">
      <c r="A21" s="1"/>
      <c r="B21" s="1"/>
      <c r="C21" s="1"/>
      <c r="D21" s="1" t="s">
        <v>33</v>
      </c>
      <c r="E21" s="1"/>
      <c r="F21" s="59"/>
      <c r="G21" s="3"/>
      <c r="H21" s="59"/>
      <c r="I21" s="3"/>
      <c r="J21" s="59"/>
      <c r="K21" s="3"/>
      <c r="L21" s="50"/>
    </row>
    <row r="22" spans="1:12" ht="13.5" thickBot="1">
      <c r="A22" s="1"/>
      <c r="B22" s="1"/>
      <c r="C22" s="1"/>
      <c r="D22" s="1"/>
      <c r="E22" s="1" t="s">
        <v>145</v>
      </c>
      <c r="F22" s="60">
        <v>0</v>
      </c>
      <c r="G22" s="3"/>
      <c r="H22" s="60">
        <v>3000</v>
      </c>
      <c r="I22" s="3" t="s">
        <v>146</v>
      </c>
      <c r="J22" s="60">
        <f>ROUND((F22-H22),5)</f>
        <v>-3000</v>
      </c>
      <c r="K22" s="3"/>
      <c r="L22" s="52">
        <f>ROUND(IF(H22=0,IF(F22=0,0,1),F22/H22),5)</f>
        <v>0</v>
      </c>
    </row>
    <row r="23" spans="1:12" ht="12.75">
      <c r="A23" s="1"/>
      <c r="B23" s="1"/>
      <c r="C23" s="1"/>
      <c r="D23" s="1" t="s">
        <v>35</v>
      </c>
      <c r="E23" s="1"/>
      <c r="F23" s="59">
        <f>ROUND(SUM(F21:F22),5)</f>
        <v>0</v>
      </c>
      <c r="G23" s="3"/>
      <c r="H23" s="59">
        <f>ROUND(SUM(H21:H22),5)</f>
        <v>3000</v>
      </c>
      <c r="I23" s="3"/>
      <c r="J23" s="59">
        <f>ROUND((F23-H23),5)</f>
        <v>-3000</v>
      </c>
      <c r="K23" s="3"/>
      <c r="L23" s="50">
        <f>ROUND(IF(H23=0,IF(F23=0,0,1),F23/H23),5)</f>
        <v>0</v>
      </c>
    </row>
    <row r="24" spans="1:12" ht="12.75" customHeight="1">
      <c r="A24" s="1"/>
      <c r="B24" s="1"/>
      <c r="C24" s="1"/>
      <c r="D24" s="1"/>
      <c r="E24" s="1"/>
      <c r="F24" s="59"/>
      <c r="G24" s="3"/>
      <c r="H24" s="59"/>
      <c r="I24" s="3"/>
      <c r="J24" s="59"/>
      <c r="K24" s="3"/>
      <c r="L24" s="50"/>
    </row>
    <row r="25" spans="1:12" ht="12.75" customHeight="1">
      <c r="A25" s="1"/>
      <c r="B25" s="1"/>
      <c r="C25" s="1"/>
      <c r="D25" s="1" t="s">
        <v>147</v>
      </c>
      <c r="E25" s="1"/>
      <c r="F25" s="59">
        <v>0</v>
      </c>
      <c r="G25" s="3"/>
      <c r="H25" s="59">
        <v>100</v>
      </c>
      <c r="I25" s="3"/>
      <c r="J25" s="59">
        <f aca="true" t="shared" si="2" ref="J25:J34">ROUND((F25-H25),5)</f>
        <v>-100</v>
      </c>
      <c r="K25" s="3"/>
      <c r="L25" s="50">
        <f aca="true" t="shared" si="3" ref="L25:L36">ROUND(IF(H25=0,IF(F25=0,0,1),F25/H25),5)</f>
        <v>0</v>
      </c>
    </row>
    <row r="26" spans="1:12" ht="12.75" customHeight="1">
      <c r="A26" s="1"/>
      <c r="B26" s="1"/>
      <c r="C26" s="1"/>
      <c r="D26" s="1" t="s">
        <v>148</v>
      </c>
      <c r="E26" s="1"/>
      <c r="F26" s="59">
        <v>0</v>
      </c>
      <c r="G26" s="3"/>
      <c r="H26" s="59">
        <v>3500</v>
      </c>
      <c r="I26" s="3"/>
      <c r="J26" s="59">
        <f t="shared" si="2"/>
        <v>-3500</v>
      </c>
      <c r="K26" s="3"/>
      <c r="L26" s="50">
        <f t="shared" si="3"/>
        <v>0</v>
      </c>
    </row>
    <row r="27" spans="1:12" ht="12.75" customHeight="1">
      <c r="A27" s="1"/>
      <c r="B27" s="1"/>
      <c r="C27" s="1"/>
      <c r="D27" s="1" t="s">
        <v>149</v>
      </c>
      <c r="E27" s="1"/>
      <c r="F27" s="59">
        <v>0</v>
      </c>
      <c r="G27" s="3"/>
      <c r="H27" s="59">
        <v>700</v>
      </c>
      <c r="I27" s="3"/>
      <c r="J27" s="59">
        <f t="shared" si="2"/>
        <v>-700</v>
      </c>
      <c r="K27" s="3"/>
      <c r="L27" s="50">
        <f t="shared" si="3"/>
        <v>0</v>
      </c>
    </row>
    <row r="28" spans="1:12" ht="12.75" customHeight="1">
      <c r="A28" s="1"/>
      <c r="B28" s="1"/>
      <c r="C28" s="1"/>
      <c r="D28" s="1" t="s">
        <v>259</v>
      </c>
      <c r="E28" s="1"/>
      <c r="F28" s="59">
        <v>0</v>
      </c>
      <c r="G28" s="3"/>
      <c r="H28" s="59">
        <v>3500</v>
      </c>
      <c r="I28" s="3"/>
      <c r="J28" s="59">
        <f t="shared" si="2"/>
        <v>-3500</v>
      </c>
      <c r="K28" s="3"/>
      <c r="L28" s="50">
        <f t="shared" si="3"/>
        <v>0</v>
      </c>
    </row>
    <row r="29" spans="1:12" ht="12.75" customHeight="1">
      <c r="A29" s="1"/>
      <c r="B29" s="1"/>
      <c r="C29" s="1"/>
      <c r="D29" s="1" t="s">
        <v>150</v>
      </c>
      <c r="E29" s="1"/>
      <c r="F29" s="59">
        <v>0</v>
      </c>
      <c r="G29" s="3"/>
      <c r="H29" s="59">
        <v>0</v>
      </c>
      <c r="I29" s="3"/>
      <c r="J29" s="59">
        <f t="shared" si="2"/>
        <v>0</v>
      </c>
      <c r="K29" s="3"/>
      <c r="L29" s="50">
        <f t="shared" si="3"/>
        <v>0</v>
      </c>
    </row>
    <row r="30" spans="1:12" ht="12.75">
      <c r="A30" s="1"/>
      <c r="B30" s="1"/>
      <c r="C30" s="1"/>
      <c r="D30" s="1" t="s">
        <v>151</v>
      </c>
      <c r="E30" s="1"/>
      <c r="F30" s="59">
        <v>0</v>
      </c>
      <c r="G30" s="3"/>
      <c r="H30" s="59">
        <v>178402</v>
      </c>
      <c r="I30" s="3"/>
      <c r="J30" s="59">
        <f t="shared" si="2"/>
        <v>-178402</v>
      </c>
      <c r="K30" s="3"/>
      <c r="L30" s="50">
        <f t="shared" si="3"/>
        <v>0</v>
      </c>
    </row>
    <row r="31" spans="1:12" ht="12.75">
      <c r="A31" s="1"/>
      <c r="B31" s="1"/>
      <c r="C31" s="1"/>
      <c r="D31" s="1" t="s">
        <v>260</v>
      </c>
      <c r="E31" s="1"/>
      <c r="F31" s="59"/>
      <c r="G31" s="3"/>
      <c r="H31" s="59"/>
      <c r="I31" s="3"/>
      <c r="J31" s="59"/>
      <c r="K31" s="3"/>
      <c r="L31" s="50"/>
    </row>
    <row r="32" spans="1:12" ht="12.75">
      <c r="A32" s="1"/>
      <c r="B32" s="1"/>
      <c r="C32" s="1"/>
      <c r="D32" s="1"/>
      <c r="E32" s="1" t="s">
        <v>261</v>
      </c>
      <c r="F32" s="59"/>
      <c r="G32" s="3"/>
      <c r="H32" s="59">
        <v>2400000</v>
      </c>
      <c r="I32" s="3"/>
      <c r="J32" s="59"/>
      <c r="K32" s="3"/>
      <c r="L32" s="50"/>
    </row>
    <row r="33" spans="1:12" ht="12.75" customHeight="1">
      <c r="A33" s="1"/>
      <c r="B33" s="1"/>
      <c r="C33" s="1"/>
      <c r="D33" s="1" t="s">
        <v>152</v>
      </c>
      <c r="E33" s="1"/>
      <c r="F33" s="59">
        <v>0</v>
      </c>
      <c r="G33" s="3"/>
      <c r="H33" s="59">
        <v>2800</v>
      </c>
      <c r="I33" s="3"/>
      <c r="J33" s="59">
        <f t="shared" si="2"/>
        <v>-2800</v>
      </c>
      <c r="K33" s="3"/>
      <c r="L33" s="50">
        <f t="shared" si="3"/>
        <v>0</v>
      </c>
    </row>
    <row r="34" spans="1:12" ht="13.5" thickBot="1">
      <c r="A34" s="1"/>
      <c r="B34" s="1"/>
      <c r="C34" s="1"/>
      <c r="D34" s="1" t="s">
        <v>153</v>
      </c>
      <c r="E34" s="1"/>
      <c r="F34" s="59">
        <v>0</v>
      </c>
      <c r="G34" s="3"/>
      <c r="H34" s="59">
        <v>16469</v>
      </c>
      <c r="I34" s="3"/>
      <c r="J34" s="59">
        <f t="shared" si="2"/>
        <v>-16469</v>
      </c>
      <c r="K34" s="3"/>
      <c r="L34" s="50">
        <f t="shared" si="3"/>
        <v>0</v>
      </c>
    </row>
    <row r="35" spans="1:12" ht="13.5" thickBot="1">
      <c r="A35" s="1"/>
      <c r="B35" s="1"/>
      <c r="C35" s="1" t="s">
        <v>50</v>
      </c>
      <c r="D35" s="1"/>
      <c r="E35" s="1"/>
      <c r="F35" s="61">
        <f>ROUND(F19+SUM(F23:F30)+SUM(F33:F34),5)</f>
        <v>0</v>
      </c>
      <c r="G35" s="3"/>
      <c r="H35" s="34">
        <f>ROUND(SUM(H20:H22)+SUM(H25:H34),5)</f>
        <v>2610971</v>
      </c>
      <c r="I35" s="34"/>
      <c r="J35" s="34">
        <f>ROUND(SUM(J20:J22)+SUM(J25:J34),5)</f>
        <v>-210971</v>
      </c>
      <c r="K35" s="3"/>
      <c r="L35" s="54">
        <f t="shared" si="3"/>
        <v>0</v>
      </c>
    </row>
    <row r="36" spans="1:12" ht="25.5" customHeight="1" thickBot="1">
      <c r="A36" s="1"/>
      <c r="B36" s="1" t="s">
        <v>51</v>
      </c>
      <c r="C36" s="1"/>
      <c r="D36" s="1"/>
      <c r="E36" s="1"/>
      <c r="F36" s="61">
        <f>ROUND(F4+F18-F35,5)</f>
        <v>0</v>
      </c>
      <c r="G36" s="3"/>
      <c r="H36" s="34">
        <f>SUM(H18-H35)</f>
        <v>0</v>
      </c>
      <c r="I36" s="34"/>
      <c r="J36" s="34">
        <f>SUM(J18-J35)</f>
        <v>-2400000</v>
      </c>
      <c r="K36" s="3"/>
      <c r="L36" s="54">
        <f t="shared" si="3"/>
        <v>0</v>
      </c>
    </row>
    <row r="37" spans="1:12" ht="12.75" customHeight="1" thickBot="1">
      <c r="A37" s="1"/>
      <c r="F37" s="1"/>
      <c r="G37" s="3"/>
      <c r="H37" s="34"/>
      <c r="I37" s="34"/>
      <c r="J37" s="34"/>
      <c r="K37" s="3"/>
      <c r="L37" s="56"/>
    </row>
    <row r="38" spans="1:12" ht="12.75" customHeight="1" thickBot="1">
      <c r="A38" s="1"/>
      <c r="C38" s="1" t="s">
        <v>130</v>
      </c>
      <c r="D38" s="1"/>
      <c r="E38" s="1"/>
      <c r="F38" s="62"/>
      <c r="G38" s="3"/>
      <c r="H38" s="34"/>
      <c r="I38" s="34"/>
      <c r="J38" s="34"/>
      <c r="K38" s="3"/>
      <c r="L38" s="56"/>
    </row>
    <row r="39" spans="1:12" ht="12.75" customHeight="1" thickBot="1">
      <c r="A39" s="1"/>
      <c r="B39" s="1"/>
      <c r="C39" s="1"/>
      <c r="D39" s="1" t="s">
        <v>154</v>
      </c>
      <c r="E39" s="1"/>
      <c r="F39" s="62">
        <v>0</v>
      </c>
      <c r="G39" s="3"/>
      <c r="H39" s="34">
        <v>40141.7</v>
      </c>
      <c r="I39" s="34"/>
      <c r="J39" s="34">
        <f>ROUND((F39-H39),5)</f>
        <v>-40141.7</v>
      </c>
      <c r="K39" s="3"/>
      <c r="L39" s="50">
        <f>ROUND(IF(H39=0,IF(F39=0,0,1),F39/H39),5)</f>
        <v>0</v>
      </c>
    </row>
    <row r="40" spans="1:12" ht="12.75" customHeight="1" thickBot="1">
      <c r="A40" s="1"/>
      <c r="B40" s="1"/>
      <c r="C40" s="1" t="s">
        <v>65</v>
      </c>
      <c r="D40" s="1"/>
      <c r="E40" s="1"/>
      <c r="F40" s="62">
        <f>SUM(F39)</f>
        <v>0</v>
      </c>
      <c r="G40" s="3"/>
      <c r="H40" s="55">
        <f>SUM(H39)</f>
        <v>40141.7</v>
      </c>
      <c r="I40" s="34"/>
      <c r="J40" s="55">
        <f>SUM(J39)</f>
        <v>-40141.7</v>
      </c>
      <c r="K40" s="3"/>
      <c r="L40" s="50">
        <f>ROUND(IF(H40=0,IF(F40=0,0,1),F40/H40),5)</f>
        <v>0</v>
      </c>
    </row>
    <row r="41" spans="1:12" ht="12.75" customHeight="1" thickBot="1">
      <c r="A41" s="1"/>
      <c r="B41" s="1"/>
      <c r="C41" s="1"/>
      <c r="D41" s="1"/>
      <c r="E41" s="1"/>
      <c r="F41" s="62"/>
      <c r="G41" s="3"/>
      <c r="H41" s="34"/>
      <c r="I41" s="34"/>
      <c r="J41" s="34"/>
      <c r="K41" s="3"/>
      <c r="L41" s="56"/>
    </row>
    <row r="42" spans="1:12" s="4" customFormat="1" ht="25.5" customHeight="1" thickBot="1">
      <c r="A42" s="1" t="s">
        <v>52</v>
      </c>
      <c r="B42" s="1"/>
      <c r="C42" s="1"/>
      <c r="D42" s="1"/>
      <c r="E42" s="1"/>
      <c r="F42" s="63">
        <f>SUM(F36+F40)</f>
        <v>0</v>
      </c>
      <c r="G42" s="1"/>
      <c r="H42" s="63">
        <f>SUM(H36+H40)</f>
        <v>40141.7</v>
      </c>
      <c r="I42" s="63"/>
      <c r="J42" s="63">
        <f>SUM(J36+J40)</f>
        <v>-2440141.7</v>
      </c>
      <c r="K42" s="1"/>
      <c r="L42" s="58">
        <f>ROUND(IF(H42=0,IF(F42=0,0,1),F42/H42),5)</f>
        <v>0</v>
      </c>
    </row>
    <row r="43" ht="13.5" thickTop="1"/>
    <row r="44" ht="12.75">
      <c r="E44" s="8" t="s">
        <v>244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&amp;L12/13/2016
ACCRUAL BASIS&amp;CCity of Elsberry
SEWER BUDGET VS ACTUAL
January through December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H27" sqref="H27"/>
    </sheetView>
  </sheetViews>
  <sheetFormatPr defaultColWidth="9.140625" defaultRowHeight="12.75"/>
  <cols>
    <col min="1" max="4" width="2.7109375" style="8" customWidth="1"/>
    <col min="5" max="5" width="32.7109375" style="8" customWidth="1"/>
    <col min="6" max="6" width="9.7109375" style="9" customWidth="1"/>
    <col min="7" max="7" width="2.28125" style="9" customWidth="1"/>
    <col min="8" max="8" width="8.7109375" style="9" customWidth="1"/>
    <col min="9" max="9" width="2.28125" style="9" customWidth="1"/>
    <col min="10" max="10" width="11.7109375" style="9" customWidth="1"/>
    <col min="11" max="11" width="2.28125" style="9" customWidth="1"/>
    <col min="12" max="12" width="10.7109375" style="9" customWidth="1"/>
  </cols>
  <sheetData>
    <row r="1" spans="1:12" s="7" customFormat="1" ht="14.25" thickBot="1" thickTop="1">
      <c r="A1" s="5"/>
      <c r="B1" s="5"/>
      <c r="C1" s="5"/>
      <c r="D1" s="5"/>
      <c r="E1" s="5"/>
      <c r="F1" s="14" t="s">
        <v>253</v>
      </c>
      <c r="G1" s="65"/>
      <c r="H1" s="14" t="s">
        <v>0</v>
      </c>
      <c r="I1" s="65"/>
      <c r="J1" s="14" t="s">
        <v>1</v>
      </c>
      <c r="K1" s="6"/>
      <c r="L1" s="14" t="s">
        <v>2</v>
      </c>
    </row>
    <row r="2" spans="1:12" s="7" customFormat="1" ht="13.5" thickTop="1">
      <c r="A2" s="5"/>
      <c r="B2" s="66" t="s">
        <v>3</v>
      </c>
      <c r="C2" s="5"/>
      <c r="D2" s="5"/>
      <c r="E2" s="5"/>
      <c r="F2" s="67"/>
      <c r="G2" s="12"/>
      <c r="H2" s="68"/>
      <c r="I2" s="12"/>
      <c r="J2" s="67"/>
      <c r="K2" s="12"/>
      <c r="L2" s="11"/>
    </row>
    <row r="3" spans="1:12" ht="12.75">
      <c r="A3" s="1"/>
      <c r="B3" s="1"/>
      <c r="C3" s="15" t="s">
        <v>4</v>
      </c>
      <c r="D3" s="1"/>
      <c r="E3" s="1"/>
      <c r="F3" s="69"/>
      <c r="G3" s="3"/>
      <c r="H3" s="69"/>
      <c r="I3" s="3"/>
      <c r="J3" s="69"/>
      <c r="K3" s="3"/>
      <c r="L3" s="13"/>
    </row>
    <row r="4" spans="1:12" ht="12.75">
      <c r="A4" s="1"/>
      <c r="B4" s="1"/>
      <c r="C4" s="1"/>
      <c r="D4" s="15" t="s">
        <v>155</v>
      </c>
      <c r="E4" s="1"/>
      <c r="F4" s="70">
        <v>0</v>
      </c>
      <c r="G4" s="3"/>
      <c r="H4" s="70">
        <v>50</v>
      </c>
      <c r="I4" s="3"/>
      <c r="J4" s="70">
        <f aca="true" t="shared" si="0" ref="J4:J16">ROUND((F4-H4),5)</f>
        <v>-50</v>
      </c>
      <c r="K4" s="3"/>
      <c r="L4" s="17">
        <f aca="true" t="shared" si="1" ref="L4:L16">ROUND(IF(H4=0,IF(F4=0,0,1),F4/H4),5)</f>
        <v>0</v>
      </c>
    </row>
    <row r="5" spans="1:12" ht="12.75">
      <c r="A5" s="1"/>
      <c r="B5" s="1"/>
      <c r="C5" s="1"/>
      <c r="D5" s="15" t="s">
        <v>156</v>
      </c>
      <c r="E5" s="1"/>
      <c r="F5" s="70">
        <v>0</v>
      </c>
      <c r="G5" s="3"/>
      <c r="H5" s="70">
        <v>100</v>
      </c>
      <c r="I5" s="3"/>
      <c r="J5" s="70">
        <f t="shared" si="0"/>
        <v>-100</v>
      </c>
      <c r="K5" s="3"/>
      <c r="L5" s="17">
        <f t="shared" si="1"/>
        <v>0</v>
      </c>
    </row>
    <row r="6" spans="1:12" ht="12.75">
      <c r="A6" s="1"/>
      <c r="B6" s="1"/>
      <c r="C6" s="1"/>
      <c r="D6" s="15" t="s">
        <v>157</v>
      </c>
      <c r="E6" s="1"/>
      <c r="F6" s="70">
        <v>0</v>
      </c>
      <c r="G6" s="3"/>
      <c r="H6" s="70">
        <v>0</v>
      </c>
      <c r="I6" s="3"/>
      <c r="J6" s="70">
        <f t="shared" si="0"/>
        <v>0</v>
      </c>
      <c r="K6" s="3"/>
      <c r="L6" s="17">
        <f t="shared" si="1"/>
        <v>0</v>
      </c>
    </row>
    <row r="7" spans="1:12" ht="12.75">
      <c r="A7" s="1"/>
      <c r="B7" s="1"/>
      <c r="C7" s="1"/>
      <c r="D7" s="15" t="s">
        <v>158</v>
      </c>
      <c r="E7" s="1"/>
      <c r="F7" s="70">
        <v>0</v>
      </c>
      <c r="G7" s="3"/>
      <c r="H7" s="70">
        <v>23900</v>
      </c>
      <c r="I7" s="3"/>
      <c r="J7" s="70">
        <f t="shared" si="0"/>
        <v>-23900</v>
      </c>
      <c r="K7" s="3"/>
      <c r="L7" s="17">
        <f t="shared" si="1"/>
        <v>0</v>
      </c>
    </row>
    <row r="8" spans="1:12" ht="12.75">
      <c r="A8" s="1"/>
      <c r="B8" s="1"/>
      <c r="C8" s="1"/>
      <c r="D8" s="15" t="s">
        <v>159</v>
      </c>
      <c r="E8" s="1"/>
      <c r="F8" s="70">
        <v>0</v>
      </c>
      <c r="G8" s="3"/>
      <c r="H8" s="70">
        <v>1580</v>
      </c>
      <c r="I8" s="3"/>
      <c r="J8" s="70">
        <f t="shared" si="0"/>
        <v>-1580</v>
      </c>
      <c r="K8" s="3"/>
      <c r="L8" s="17">
        <f t="shared" si="1"/>
        <v>0</v>
      </c>
    </row>
    <row r="9" spans="1:12" ht="12.75">
      <c r="A9" s="1"/>
      <c r="B9" s="1"/>
      <c r="C9" s="1"/>
      <c r="D9" s="15" t="s">
        <v>160</v>
      </c>
      <c r="E9" s="1"/>
      <c r="F9" s="70">
        <v>0</v>
      </c>
      <c r="G9" s="3"/>
      <c r="H9" s="70">
        <v>140</v>
      </c>
      <c r="I9" s="3"/>
      <c r="J9" s="70">
        <f t="shared" si="0"/>
        <v>-140</v>
      </c>
      <c r="K9" s="3"/>
      <c r="L9" s="17">
        <f t="shared" si="1"/>
        <v>0</v>
      </c>
    </row>
    <row r="10" spans="1:12" ht="12.75">
      <c r="A10" s="1"/>
      <c r="B10" s="1"/>
      <c r="C10" s="1"/>
      <c r="D10" s="15" t="s">
        <v>161</v>
      </c>
      <c r="E10" s="1"/>
      <c r="F10" s="70">
        <v>0</v>
      </c>
      <c r="G10" s="3"/>
      <c r="H10" s="70">
        <v>9490</v>
      </c>
      <c r="I10" s="3"/>
      <c r="J10" s="70">
        <f t="shared" si="0"/>
        <v>-9490</v>
      </c>
      <c r="K10" s="3"/>
      <c r="L10" s="17">
        <f t="shared" si="1"/>
        <v>0</v>
      </c>
    </row>
    <row r="11" spans="1:12" ht="12.75">
      <c r="A11" s="1"/>
      <c r="B11" s="1"/>
      <c r="C11" s="1"/>
      <c r="D11" s="15" t="s">
        <v>162</v>
      </c>
      <c r="E11" s="1"/>
      <c r="F11" s="70">
        <v>0</v>
      </c>
      <c r="G11" s="3"/>
      <c r="H11" s="70">
        <v>4500</v>
      </c>
      <c r="I11" s="3"/>
      <c r="J11" s="70">
        <f t="shared" si="0"/>
        <v>-4500</v>
      </c>
      <c r="K11" s="3"/>
      <c r="L11" s="17">
        <f t="shared" si="1"/>
        <v>0</v>
      </c>
    </row>
    <row r="12" spans="1:12" ht="12.75">
      <c r="A12" s="1"/>
      <c r="B12" s="1"/>
      <c r="C12" s="1"/>
      <c r="D12" s="15" t="s">
        <v>163</v>
      </c>
      <c r="E12" s="1"/>
      <c r="F12" s="70">
        <v>0</v>
      </c>
      <c r="G12" s="3"/>
      <c r="H12" s="70">
        <v>0</v>
      </c>
      <c r="I12" s="3"/>
      <c r="J12" s="70">
        <f t="shared" si="0"/>
        <v>0</v>
      </c>
      <c r="K12" s="3"/>
      <c r="L12" s="17">
        <f t="shared" si="1"/>
        <v>0</v>
      </c>
    </row>
    <row r="13" spans="1:12" ht="12.75">
      <c r="A13" s="1"/>
      <c r="B13" s="1"/>
      <c r="C13" s="1"/>
      <c r="D13" s="15" t="s">
        <v>164</v>
      </c>
      <c r="E13" s="1"/>
      <c r="F13" s="70">
        <v>0</v>
      </c>
      <c r="G13" s="3"/>
      <c r="H13" s="70">
        <v>150</v>
      </c>
      <c r="I13" s="3"/>
      <c r="J13" s="70">
        <f t="shared" si="0"/>
        <v>-150</v>
      </c>
      <c r="K13" s="3"/>
      <c r="L13" s="17">
        <f t="shared" si="1"/>
        <v>0</v>
      </c>
    </row>
    <row r="14" spans="1:12" ht="12.75">
      <c r="A14" s="1"/>
      <c r="B14" s="1"/>
      <c r="C14" s="1"/>
      <c r="D14" s="15" t="s">
        <v>165</v>
      </c>
      <c r="E14" s="1"/>
      <c r="F14" s="70">
        <v>0</v>
      </c>
      <c r="G14" s="3"/>
      <c r="H14" s="70">
        <v>0</v>
      </c>
      <c r="I14" s="3"/>
      <c r="J14" s="70">
        <f t="shared" si="0"/>
        <v>0</v>
      </c>
      <c r="K14" s="3"/>
      <c r="L14" s="17">
        <f t="shared" si="1"/>
        <v>0</v>
      </c>
    </row>
    <row r="15" spans="1:12" ht="13.5" thickBot="1">
      <c r="A15" s="1"/>
      <c r="B15" s="1"/>
      <c r="C15" s="1"/>
      <c r="D15" s="15" t="s">
        <v>166</v>
      </c>
      <c r="E15" s="1"/>
      <c r="F15" s="71">
        <v>0</v>
      </c>
      <c r="G15" s="3"/>
      <c r="H15" s="36">
        <v>-5147</v>
      </c>
      <c r="I15" s="3"/>
      <c r="J15" s="71">
        <f t="shared" si="0"/>
        <v>5147</v>
      </c>
      <c r="K15" s="3"/>
      <c r="L15" s="19">
        <f t="shared" si="1"/>
        <v>0</v>
      </c>
    </row>
    <row r="16" spans="1:12" ht="12.75">
      <c r="A16" s="1"/>
      <c r="B16" s="1"/>
      <c r="C16" s="15" t="s">
        <v>25</v>
      </c>
      <c r="D16" s="1"/>
      <c r="E16" s="1"/>
      <c r="F16" s="70">
        <f>ROUND(SUM(F3:F15),5)</f>
        <v>0</v>
      </c>
      <c r="G16" s="3"/>
      <c r="H16" s="70">
        <f>ROUND(SUM(H3:H15),5)</f>
        <v>34763</v>
      </c>
      <c r="I16" s="3"/>
      <c r="J16" s="70">
        <f t="shared" si="0"/>
        <v>-34763</v>
      </c>
      <c r="K16" s="3"/>
      <c r="L16" s="17">
        <f t="shared" si="1"/>
        <v>0</v>
      </c>
    </row>
    <row r="17" spans="1:12" ht="25.5" customHeight="1">
      <c r="A17" s="1"/>
      <c r="B17" s="1"/>
      <c r="C17" s="15" t="s">
        <v>26</v>
      </c>
      <c r="D17" s="1"/>
      <c r="E17" s="1"/>
      <c r="F17" s="69"/>
      <c r="G17" s="3"/>
      <c r="H17" s="69"/>
      <c r="I17" s="3"/>
      <c r="J17" s="69"/>
      <c r="K17" s="3"/>
      <c r="L17" s="13"/>
    </row>
    <row r="18" spans="1:12" ht="12.75">
      <c r="A18" s="1"/>
      <c r="B18" s="1"/>
      <c r="C18" s="1"/>
      <c r="D18" s="15" t="s">
        <v>33</v>
      </c>
      <c r="E18" s="1"/>
      <c r="F18" s="69"/>
      <c r="G18" s="3"/>
      <c r="H18" s="69"/>
      <c r="I18" s="3"/>
      <c r="J18" s="69"/>
      <c r="K18" s="3"/>
      <c r="L18" s="13"/>
    </row>
    <row r="19" spans="1:12" ht="13.5" thickBot="1">
      <c r="A19" s="1"/>
      <c r="B19" s="1"/>
      <c r="C19" s="1"/>
      <c r="D19" s="1"/>
      <c r="E19" s="15" t="s">
        <v>167</v>
      </c>
      <c r="F19" s="71">
        <v>0</v>
      </c>
      <c r="G19" s="3"/>
      <c r="H19" s="71">
        <v>4000</v>
      </c>
      <c r="I19" s="3"/>
      <c r="J19" s="71">
        <f aca="true" t="shared" si="2" ref="J19:J32">ROUND((F19-H19),5)</f>
        <v>-4000</v>
      </c>
      <c r="K19" s="3"/>
      <c r="L19" s="19">
        <f aca="true" t="shared" si="3" ref="L19:L32">ROUND(IF(H19=0,IF(F19=0,0,1),F19/H19),5)</f>
        <v>0</v>
      </c>
    </row>
    <row r="20" spans="1:12" ht="12.75">
      <c r="A20" s="1"/>
      <c r="B20" s="1"/>
      <c r="C20" s="1"/>
      <c r="D20" s="15" t="s">
        <v>35</v>
      </c>
      <c r="E20" s="1"/>
      <c r="F20" s="70">
        <f>ROUND(SUM(F18:F19),5)</f>
        <v>0</v>
      </c>
      <c r="G20" s="3"/>
      <c r="H20" s="70">
        <f>ROUND(SUM(H18:H19),5)</f>
        <v>4000</v>
      </c>
      <c r="I20" s="3"/>
      <c r="J20" s="70">
        <f t="shared" si="2"/>
        <v>-4000</v>
      </c>
      <c r="K20" s="3"/>
      <c r="L20" s="17">
        <f t="shared" si="3"/>
        <v>0</v>
      </c>
    </row>
    <row r="21" spans="1:12" ht="25.5" customHeight="1">
      <c r="A21" s="1"/>
      <c r="B21" s="1"/>
      <c r="C21" s="1"/>
      <c r="D21" s="15" t="s">
        <v>168</v>
      </c>
      <c r="E21" s="1"/>
      <c r="F21" s="70">
        <v>0</v>
      </c>
      <c r="G21" s="3"/>
      <c r="H21" s="70">
        <v>24608</v>
      </c>
      <c r="I21" s="3"/>
      <c r="J21" s="70">
        <f t="shared" si="2"/>
        <v>-24608</v>
      </c>
      <c r="K21" s="3"/>
      <c r="L21" s="17">
        <f t="shared" si="3"/>
        <v>0</v>
      </c>
    </row>
    <row r="22" spans="1:12" ht="12.75">
      <c r="A22" s="1"/>
      <c r="B22" s="1"/>
      <c r="C22" s="1"/>
      <c r="D22" s="15" t="s">
        <v>169</v>
      </c>
      <c r="E22" s="1"/>
      <c r="F22" s="70"/>
      <c r="G22" s="3"/>
      <c r="H22" s="70">
        <v>150</v>
      </c>
      <c r="I22" s="3"/>
      <c r="J22" s="70">
        <v>350</v>
      </c>
      <c r="K22" s="3"/>
      <c r="L22" s="17">
        <f t="shared" si="3"/>
        <v>0</v>
      </c>
    </row>
    <row r="23" spans="1:12" ht="12.75">
      <c r="A23" s="1"/>
      <c r="B23" s="1"/>
      <c r="C23" s="1"/>
      <c r="D23" s="15" t="s">
        <v>170</v>
      </c>
      <c r="E23" s="1"/>
      <c r="F23" s="70">
        <v>0</v>
      </c>
      <c r="G23" s="3"/>
      <c r="H23" s="70">
        <v>3555</v>
      </c>
      <c r="I23" s="3"/>
      <c r="J23" s="70">
        <f t="shared" si="2"/>
        <v>-3555</v>
      </c>
      <c r="K23" s="3"/>
      <c r="L23" s="17">
        <f t="shared" si="3"/>
        <v>0</v>
      </c>
    </row>
    <row r="24" spans="1:12" ht="12.75">
      <c r="A24" s="1"/>
      <c r="B24" s="1"/>
      <c r="C24" s="1"/>
      <c r="D24" s="15" t="s">
        <v>171</v>
      </c>
      <c r="E24" s="1"/>
      <c r="F24" s="70">
        <v>0</v>
      </c>
      <c r="G24" s="3"/>
      <c r="H24" s="70">
        <v>600</v>
      </c>
      <c r="I24" s="3"/>
      <c r="J24" s="70">
        <f t="shared" si="2"/>
        <v>-600</v>
      </c>
      <c r="K24" s="3"/>
      <c r="L24" s="17">
        <f t="shared" si="3"/>
        <v>0</v>
      </c>
    </row>
    <row r="25" spans="1:12" ht="12.75">
      <c r="A25" s="1"/>
      <c r="B25" s="1"/>
      <c r="C25" s="1"/>
      <c r="D25" s="15" t="s">
        <v>172</v>
      </c>
      <c r="E25" s="1"/>
      <c r="F25" s="70">
        <v>0</v>
      </c>
      <c r="G25" s="3"/>
      <c r="H25" s="70">
        <v>650</v>
      </c>
      <c r="I25" s="3"/>
      <c r="J25" s="70">
        <f t="shared" si="2"/>
        <v>-650</v>
      </c>
      <c r="K25" s="3"/>
      <c r="L25" s="17">
        <f t="shared" si="3"/>
        <v>0</v>
      </c>
    </row>
    <row r="26" spans="1:12" ht="13.5" thickBot="1">
      <c r="A26" s="1"/>
      <c r="B26" s="1"/>
      <c r="C26" s="1"/>
      <c r="D26" s="15" t="s">
        <v>173</v>
      </c>
      <c r="E26" s="1"/>
      <c r="F26" s="71">
        <v>0</v>
      </c>
      <c r="G26" s="3"/>
      <c r="H26" s="71">
        <v>1200</v>
      </c>
      <c r="I26" s="3"/>
      <c r="J26" s="71">
        <f t="shared" si="2"/>
        <v>-1200</v>
      </c>
      <c r="K26" s="3"/>
      <c r="L26" s="19">
        <f t="shared" si="3"/>
        <v>0</v>
      </c>
    </row>
    <row r="27" spans="1:12" ht="13.5" thickBot="1">
      <c r="A27" s="1"/>
      <c r="B27" s="1"/>
      <c r="C27" s="15" t="s">
        <v>50</v>
      </c>
      <c r="D27" s="1"/>
      <c r="E27" s="1"/>
      <c r="F27" s="72">
        <f>ROUND(F17+SUM(F20:F26),5)</f>
        <v>0</v>
      </c>
      <c r="G27" s="3"/>
      <c r="H27" s="72">
        <f>ROUND(H17+SUM(H20:H26),5)</f>
        <v>34763</v>
      </c>
      <c r="I27" s="3"/>
      <c r="J27" s="72">
        <f t="shared" si="2"/>
        <v>-34763</v>
      </c>
      <c r="K27" s="3"/>
      <c r="L27" s="18">
        <f t="shared" si="3"/>
        <v>0</v>
      </c>
    </row>
    <row r="28" spans="1:12" ht="25.5" customHeight="1" thickBot="1">
      <c r="A28" s="1"/>
      <c r="B28" s="15" t="s">
        <v>51</v>
      </c>
      <c r="C28" s="1"/>
      <c r="D28" s="1"/>
      <c r="E28" s="1"/>
      <c r="F28" s="72">
        <f>ROUND(F2+F16-F27,5)</f>
        <v>0</v>
      </c>
      <c r="G28" s="3"/>
      <c r="H28" s="72">
        <f>ROUND(H2+H16-H27,5)</f>
        <v>0</v>
      </c>
      <c r="I28" s="3"/>
      <c r="J28" s="72">
        <f t="shared" si="2"/>
        <v>0</v>
      </c>
      <c r="K28" s="3"/>
      <c r="L28" s="18">
        <f t="shared" si="3"/>
        <v>0</v>
      </c>
    </row>
    <row r="29" spans="1:12" s="4" customFormat="1" ht="25.5" customHeight="1" thickBot="1">
      <c r="A29" s="15" t="s">
        <v>52</v>
      </c>
      <c r="B29" s="1"/>
      <c r="C29" s="1"/>
      <c r="D29" s="1"/>
      <c r="E29" s="1"/>
      <c r="F29" s="73">
        <f>F28</f>
        <v>0</v>
      </c>
      <c r="G29" s="1"/>
      <c r="H29" s="73">
        <f>H28</f>
        <v>0</v>
      </c>
      <c r="I29" s="1"/>
      <c r="J29" s="73">
        <f t="shared" si="2"/>
        <v>0</v>
      </c>
      <c r="K29" s="1"/>
      <c r="L29" s="20">
        <f t="shared" si="3"/>
        <v>0</v>
      </c>
    </row>
    <row r="30" spans="1:12" s="4" customFormat="1" ht="13.5" thickTop="1">
      <c r="A30" s="8"/>
      <c r="B30" s="8"/>
      <c r="C30" s="8" t="s">
        <v>63</v>
      </c>
      <c r="D30" s="8"/>
      <c r="E30" s="8"/>
      <c r="F30" s="21"/>
      <c r="G30" s="8"/>
      <c r="H30" s="21"/>
      <c r="I30" s="8"/>
      <c r="J30" s="21"/>
      <c r="K30" s="8"/>
      <c r="L30" s="21"/>
    </row>
    <row r="31" spans="4:12" ht="15" thickBot="1">
      <c r="D31" s="8" t="s">
        <v>174</v>
      </c>
      <c r="F31" s="74">
        <v>0</v>
      </c>
      <c r="G31" s="74"/>
      <c r="H31" s="74">
        <v>614.46</v>
      </c>
      <c r="I31" s="74"/>
      <c r="J31" s="71">
        <f t="shared" si="2"/>
        <v>-614.46</v>
      </c>
      <c r="K31" s="42"/>
      <c r="L31" s="19">
        <f t="shared" si="3"/>
        <v>0</v>
      </c>
    </row>
    <row r="32" spans="3:12" ht="13.5" thickBot="1">
      <c r="C32" s="8" t="s">
        <v>65</v>
      </c>
      <c r="F32" s="75"/>
      <c r="G32" s="75"/>
      <c r="H32" s="75">
        <v>614.46</v>
      </c>
      <c r="I32" s="43"/>
      <c r="J32" s="72">
        <f t="shared" si="2"/>
        <v>-614.46</v>
      </c>
      <c r="K32" s="43"/>
      <c r="L32" s="19">
        <f t="shared" si="3"/>
        <v>0</v>
      </c>
    </row>
    <row r="33" spans="2:12" ht="12.75">
      <c r="B33" s="8" t="s">
        <v>134</v>
      </c>
      <c r="F33" s="75"/>
      <c r="G33" s="75"/>
      <c r="H33" s="75"/>
      <c r="I33" s="43"/>
      <c r="J33" s="43"/>
      <c r="K33" s="43"/>
      <c r="L33" s="43"/>
    </row>
    <row r="35" ht="12.75">
      <c r="E35" s="8" t="s">
        <v>245</v>
      </c>
    </row>
  </sheetData>
  <printOptions gridLines="1"/>
  <pageMargins left="0.75" right="0.75" top="1" bottom="0.5" header="0.5" footer="0.5"/>
  <pageSetup horizontalDpi="600" verticalDpi="600" orientation="landscape" r:id="rId1"/>
  <headerFooter alignWithMargins="0">
    <oddHeader>&amp;L12/13/2016
Accrual Basis&amp;CCity of Elsberry
CEMETERY BUDGET VS. ACTUALl
January through December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3">
      <selection activeCell="H53" sqref="H53"/>
    </sheetView>
  </sheetViews>
  <sheetFormatPr defaultColWidth="9.140625" defaultRowHeight="12.75"/>
  <cols>
    <col min="1" max="4" width="3.00390625" style="8" customWidth="1"/>
    <col min="5" max="5" width="41.8515625" style="8" customWidth="1"/>
    <col min="6" max="6" width="10.140625" style="41" bestFit="1" customWidth="1"/>
    <col min="7" max="7" width="2.28125" style="41" customWidth="1"/>
    <col min="8" max="8" width="10.57421875" style="41" bestFit="1" customWidth="1"/>
    <col min="9" max="9" width="2.28125" style="41" customWidth="1"/>
    <col min="10" max="10" width="12.00390625" style="41" bestFit="1" customWidth="1"/>
    <col min="11" max="11" width="2.28125" style="9" customWidth="1"/>
    <col min="12" max="12" width="10.28125" style="9" bestFit="1" customWidth="1"/>
  </cols>
  <sheetData>
    <row r="1" spans="1:12" ht="13.5" thickBot="1">
      <c r="A1" s="1"/>
      <c r="B1" s="1"/>
      <c r="C1" s="1"/>
      <c r="D1" s="1"/>
      <c r="E1" s="1"/>
      <c r="F1" s="24"/>
      <c r="G1" s="24"/>
      <c r="H1" s="24"/>
      <c r="I1" s="24"/>
      <c r="J1" s="24"/>
      <c r="K1" s="2"/>
      <c r="L1" s="2"/>
    </row>
    <row r="2" spans="1:12" s="7" customFormat="1" ht="14.25" thickBot="1" thickTop="1">
      <c r="A2" s="5"/>
      <c r="B2" s="5"/>
      <c r="C2" s="5"/>
      <c r="D2" s="5"/>
      <c r="E2" s="5"/>
      <c r="F2" s="44" t="s">
        <v>253</v>
      </c>
      <c r="G2" s="76"/>
      <c r="H2" s="44" t="s">
        <v>0</v>
      </c>
      <c r="I2" s="76"/>
      <c r="J2" s="44" t="s">
        <v>1</v>
      </c>
      <c r="K2" s="6"/>
      <c r="L2" s="45" t="s">
        <v>2</v>
      </c>
    </row>
    <row r="3" spans="1:12" ht="13.5" thickTop="1">
      <c r="A3" s="1"/>
      <c r="B3" s="1" t="s">
        <v>3</v>
      </c>
      <c r="C3" s="1"/>
      <c r="D3" s="1"/>
      <c r="E3" s="1"/>
      <c r="F3" s="34"/>
      <c r="G3" s="34"/>
      <c r="H3" s="34"/>
      <c r="I3" s="34"/>
      <c r="J3" s="34"/>
      <c r="K3" s="3"/>
      <c r="L3" s="50"/>
    </row>
    <row r="4" spans="1:12" ht="12.75">
      <c r="A4" s="1"/>
      <c r="B4" s="1"/>
      <c r="C4" s="1" t="s">
        <v>4</v>
      </c>
      <c r="D4" s="1"/>
      <c r="E4" s="1"/>
      <c r="F4" s="34"/>
      <c r="G4" s="34"/>
      <c r="H4" s="34"/>
      <c r="I4" s="34"/>
      <c r="J4" s="34"/>
      <c r="K4" s="3"/>
      <c r="L4" s="50"/>
    </row>
    <row r="5" spans="1:12" ht="12.75">
      <c r="A5" s="1"/>
      <c r="B5" s="1"/>
      <c r="C5" s="1"/>
      <c r="D5" s="1" t="s">
        <v>175</v>
      </c>
      <c r="E5" s="1"/>
      <c r="F5" s="34">
        <v>0</v>
      </c>
      <c r="G5" s="34"/>
      <c r="H5" s="34">
        <v>2500</v>
      </c>
      <c r="I5" s="34"/>
      <c r="J5" s="34">
        <f aca="true" t="shared" si="0" ref="J5:J15">ROUND((F5-H5),5)</f>
        <v>-2500</v>
      </c>
      <c r="K5" s="3"/>
      <c r="L5" s="50">
        <f aca="true" t="shared" si="1" ref="L5:L15">ROUND(IF(H5=0,IF(F5=0,0,1),F5/H5),5)</f>
        <v>0</v>
      </c>
    </row>
    <row r="6" spans="1:12" ht="12.75">
      <c r="A6" s="1"/>
      <c r="B6" s="1"/>
      <c r="C6" s="1"/>
      <c r="D6" s="1" t="s">
        <v>176</v>
      </c>
      <c r="E6" s="1"/>
      <c r="F6" s="34">
        <v>0</v>
      </c>
      <c r="G6" s="34"/>
      <c r="H6" s="34">
        <v>20</v>
      </c>
      <c r="I6" s="34"/>
      <c r="J6" s="34">
        <f t="shared" si="0"/>
        <v>-20</v>
      </c>
      <c r="K6" s="3"/>
      <c r="L6" s="50">
        <f t="shared" si="1"/>
        <v>0</v>
      </c>
    </row>
    <row r="7" spans="1:12" ht="12.75">
      <c r="A7" s="1"/>
      <c r="B7" s="1"/>
      <c r="C7" s="1"/>
      <c r="D7" s="1" t="s">
        <v>177</v>
      </c>
      <c r="E7" s="1"/>
      <c r="F7" s="34">
        <v>0</v>
      </c>
      <c r="G7" s="34"/>
      <c r="H7" s="34">
        <v>100000</v>
      </c>
      <c r="I7" s="34"/>
      <c r="J7" s="34">
        <f t="shared" si="0"/>
        <v>-100000</v>
      </c>
      <c r="K7" s="3"/>
      <c r="L7" s="50">
        <f t="shared" si="1"/>
        <v>0</v>
      </c>
    </row>
    <row r="8" spans="1:12" ht="12.75">
      <c r="A8" s="1"/>
      <c r="B8" s="1"/>
      <c r="C8" s="1"/>
      <c r="D8" s="1" t="s">
        <v>178</v>
      </c>
      <c r="E8" s="1"/>
      <c r="F8" s="34">
        <v>0</v>
      </c>
      <c r="G8" s="34"/>
      <c r="H8" s="34">
        <v>10</v>
      </c>
      <c r="I8" s="34"/>
      <c r="J8" s="34">
        <f t="shared" si="0"/>
        <v>-10</v>
      </c>
      <c r="K8" s="3"/>
      <c r="L8" s="50">
        <f t="shared" si="1"/>
        <v>0</v>
      </c>
    </row>
    <row r="9" spans="1:12" ht="12.75">
      <c r="A9" s="1"/>
      <c r="B9" s="1"/>
      <c r="C9" s="1"/>
      <c r="D9" s="1" t="s">
        <v>179</v>
      </c>
      <c r="E9" s="1"/>
      <c r="F9" s="34">
        <v>0</v>
      </c>
      <c r="G9" s="34"/>
      <c r="H9" s="34">
        <v>500</v>
      </c>
      <c r="I9" s="34"/>
      <c r="J9" s="34">
        <f t="shared" si="0"/>
        <v>-500</v>
      </c>
      <c r="K9" s="3"/>
      <c r="L9" s="50">
        <f t="shared" si="1"/>
        <v>0</v>
      </c>
    </row>
    <row r="10" spans="1:12" ht="12.75">
      <c r="A10" s="1"/>
      <c r="B10" s="1"/>
      <c r="C10" s="1"/>
      <c r="D10" s="1" t="s">
        <v>20</v>
      </c>
      <c r="E10" s="1"/>
      <c r="F10" s="34"/>
      <c r="G10" s="34"/>
      <c r="H10" s="34"/>
      <c r="I10" s="34"/>
      <c r="J10" s="34">
        <f t="shared" si="0"/>
        <v>0</v>
      </c>
      <c r="K10" s="3"/>
      <c r="L10" s="50">
        <f t="shared" si="1"/>
        <v>0</v>
      </c>
    </row>
    <row r="11" spans="1:12" ht="13.5" thickBot="1">
      <c r="A11" s="1"/>
      <c r="B11" s="1"/>
      <c r="C11" s="1"/>
      <c r="D11" s="1"/>
      <c r="E11" s="1" t="s">
        <v>22</v>
      </c>
      <c r="F11" s="51">
        <v>0</v>
      </c>
      <c r="G11" s="34"/>
      <c r="H11" s="51">
        <v>160627</v>
      </c>
      <c r="I11" s="34"/>
      <c r="J11" s="51">
        <f t="shared" si="0"/>
        <v>-160627</v>
      </c>
      <c r="K11" s="3"/>
      <c r="L11" s="52">
        <f t="shared" si="1"/>
        <v>0</v>
      </c>
    </row>
    <row r="12" spans="1:12" ht="13.5" thickBot="1">
      <c r="A12" s="1"/>
      <c r="B12" s="1"/>
      <c r="C12" s="1"/>
      <c r="D12" s="1" t="s">
        <v>24</v>
      </c>
      <c r="E12" s="1"/>
      <c r="F12" s="53">
        <f>ROUND(SUM(F10:F11),5)</f>
        <v>0</v>
      </c>
      <c r="G12" s="34"/>
      <c r="H12" s="53">
        <f>ROUND(SUM(H10:H11),5)</f>
        <v>160627</v>
      </c>
      <c r="I12" s="34"/>
      <c r="J12" s="53">
        <f t="shared" si="0"/>
        <v>-160627</v>
      </c>
      <c r="K12" s="3"/>
      <c r="L12" s="54">
        <f t="shared" si="1"/>
        <v>0</v>
      </c>
    </row>
    <row r="13" spans="1:12" ht="12.75">
      <c r="A13" s="1"/>
      <c r="B13" s="1"/>
      <c r="C13" s="1"/>
      <c r="D13" s="1" t="s">
        <v>262</v>
      </c>
      <c r="E13" s="1"/>
      <c r="F13" s="33"/>
      <c r="G13" s="34"/>
      <c r="H13" s="33">
        <v>3000</v>
      </c>
      <c r="I13" s="34"/>
      <c r="J13" s="33"/>
      <c r="K13" s="3"/>
      <c r="L13" s="13"/>
    </row>
    <row r="14" spans="1:12" ht="12.75">
      <c r="A14" s="1"/>
      <c r="B14" s="1"/>
      <c r="C14" s="1"/>
      <c r="D14" s="1" t="s">
        <v>263</v>
      </c>
      <c r="E14" s="1"/>
      <c r="F14" s="33">
        <v>0</v>
      </c>
      <c r="G14" s="34"/>
      <c r="H14" s="33">
        <v>7500</v>
      </c>
      <c r="I14" s="34"/>
      <c r="J14" s="34">
        <f t="shared" si="0"/>
        <v>-7500</v>
      </c>
      <c r="K14" s="3"/>
      <c r="L14" s="50">
        <f t="shared" si="1"/>
        <v>0</v>
      </c>
    </row>
    <row r="15" spans="1:12" ht="25.5" customHeight="1">
      <c r="A15" s="1"/>
      <c r="B15" s="1"/>
      <c r="C15" s="1" t="s">
        <v>25</v>
      </c>
      <c r="D15" s="1"/>
      <c r="E15" s="1"/>
      <c r="F15" s="34">
        <f>SUM(F11:F11)</f>
        <v>0</v>
      </c>
      <c r="G15" s="34"/>
      <c r="H15" s="34">
        <f>SUM(H12:H14,H5:H9)</f>
        <v>274157</v>
      </c>
      <c r="I15" s="34"/>
      <c r="J15" s="34">
        <f t="shared" si="0"/>
        <v>-274157</v>
      </c>
      <c r="K15" s="3"/>
      <c r="L15" s="50">
        <f t="shared" si="1"/>
        <v>0</v>
      </c>
    </row>
    <row r="16" spans="1:12" ht="25.5" customHeight="1">
      <c r="A16" s="1"/>
      <c r="B16" s="1"/>
      <c r="C16" s="1" t="s">
        <v>26</v>
      </c>
      <c r="D16" s="1"/>
      <c r="E16" s="1"/>
      <c r="F16" s="34"/>
      <c r="G16" s="34"/>
      <c r="H16" s="34"/>
      <c r="I16" s="34"/>
      <c r="J16" s="34"/>
      <c r="K16" s="3"/>
      <c r="L16" s="50"/>
    </row>
    <row r="17" spans="1:12" ht="12.75">
      <c r="A17" s="1"/>
      <c r="B17" s="1"/>
      <c r="C17" s="1"/>
      <c r="D17" s="1" t="s">
        <v>27</v>
      </c>
      <c r="E17" s="1"/>
      <c r="F17" s="34"/>
      <c r="G17" s="34"/>
      <c r="H17" s="34"/>
      <c r="I17" s="34"/>
      <c r="J17" s="34"/>
      <c r="K17" s="3"/>
      <c r="L17" s="50"/>
    </row>
    <row r="18" spans="1:12" ht="12.75">
      <c r="A18" s="1"/>
      <c r="B18" s="1"/>
      <c r="C18" s="1"/>
      <c r="D18" s="1"/>
      <c r="E18" s="1" t="s">
        <v>180</v>
      </c>
      <c r="F18" s="34">
        <v>0</v>
      </c>
      <c r="G18" s="34"/>
      <c r="H18" s="34">
        <v>15400</v>
      </c>
      <c r="I18" s="34"/>
      <c r="J18" s="34">
        <f>ROUND((F18-H18),5)</f>
        <v>-15400</v>
      </c>
      <c r="K18" s="3"/>
      <c r="L18" s="50">
        <f>ROUND(IF(H18=0,IF(F18=0,0,1),F18/H18),5)</f>
        <v>0</v>
      </c>
    </row>
    <row r="19" spans="1:12" ht="13.5" thickBot="1">
      <c r="A19" s="1"/>
      <c r="B19" s="1"/>
      <c r="C19" s="1"/>
      <c r="D19" s="1"/>
      <c r="E19" s="1" t="s">
        <v>29</v>
      </c>
      <c r="F19" s="51">
        <v>0</v>
      </c>
      <c r="G19" s="34"/>
      <c r="H19" s="51">
        <v>190664.68</v>
      </c>
      <c r="I19" s="34"/>
      <c r="J19" s="51">
        <f>ROUND((F19-H19),5)</f>
        <v>-190664.68</v>
      </c>
      <c r="K19" s="3"/>
      <c r="L19" s="52">
        <f>ROUND(IF(H19=0,IF(F19=0,0,1),F19/H19),5)</f>
        <v>0</v>
      </c>
    </row>
    <row r="20" spans="1:12" ht="12.75">
      <c r="A20" s="1"/>
      <c r="B20" s="1"/>
      <c r="C20" s="1"/>
      <c r="D20" s="1" t="s">
        <v>30</v>
      </c>
      <c r="E20" s="1"/>
      <c r="F20" s="34">
        <f>ROUND(SUM(F17:F19),5)</f>
        <v>0</v>
      </c>
      <c r="G20" s="34"/>
      <c r="H20" s="34">
        <f>ROUND(SUM(H17:H19),5)</f>
        <v>206064.68</v>
      </c>
      <c r="I20" s="34"/>
      <c r="J20" s="34">
        <f>ROUND((F20-H20),5)</f>
        <v>-206064.68</v>
      </c>
      <c r="K20" s="3"/>
      <c r="L20" s="50">
        <f>ROUND(IF(H20=0,IF(F20=0,0,1),F20/H20),5)</f>
        <v>0</v>
      </c>
    </row>
    <row r="21" spans="1:12" ht="25.5" customHeight="1">
      <c r="A21" s="1"/>
      <c r="B21" s="1"/>
      <c r="C21" s="1"/>
      <c r="D21" s="1" t="s">
        <v>181</v>
      </c>
      <c r="E21" s="1"/>
      <c r="F21" s="34">
        <v>0</v>
      </c>
      <c r="G21" s="34"/>
      <c r="H21" s="34">
        <v>0</v>
      </c>
      <c r="I21" s="34"/>
      <c r="J21" s="34">
        <f>ROUND((F21-H21),5)</f>
        <v>0</v>
      </c>
      <c r="K21" s="3"/>
      <c r="L21" s="50">
        <f>ROUND(IF(H21=0,IF(F21=0,0,1),F21/H21),5)</f>
        <v>0</v>
      </c>
    </row>
    <row r="22" spans="1:12" ht="12.75">
      <c r="A22" s="1"/>
      <c r="B22" s="1"/>
      <c r="C22" s="1"/>
      <c r="D22" s="1" t="s">
        <v>33</v>
      </c>
      <c r="E22" s="1"/>
      <c r="F22" s="34"/>
      <c r="G22" s="34"/>
      <c r="H22" s="34"/>
      <c r="I22" s="34"/>
      <c r="J22" s="34"/>
      <c r="K22" s="3"/>
      <c r="L22" s="50"/>
    </row>
    <row r="23" spans="1:12" ht="13.5" thickBot="1">
      <c r="A23" s="1"/>
      <c r="B23" s="1"/>
      <c r="C23" s="1"/>
      <c r="D23" s="1"/>
      <c r="E23" s="1" t="s">
        <v>182</v>
      </c>
      <c r="F23" s="51">
        <v>0</v>
      </c>
      <c r="G23" s="34"/>
      <c r="H23" s="51">
        <v>12000</v>
      </c>
      <c r="I23" s="34"/>
      <c r="J23" s="51">
        <f aca="true" t="shared" si="2" ref="J23:J29">ROUND((F23-H23),5)</f>
        <v>-12000</v>
      </c>
      <c r="K23" s="3"/>
      <c r="L23" s="52">
        <f aca="true" t="shared" si="3" ref="L23:L29">ROUND(IF(H23=0,IF(F23=0,0,1),F23/H23),5)</f>
        <v>0</v>
      </c>
    </row>
    <row r="24" spans="1:12" ht="12.75">
      <c r="A24" s="1"/>
      <c r="B24" s="1"/>
      <c r="C24" s="1"/>
      <c r="D24" s="1" t="s">
        <v>35</v>
      </c>
      <c r="E24" s="1"/>
      <c r="F24" s="34">
        <f>ROUND(SUM(F22:F23),5)</f>
        <v>0</v>
      </c>
      <c r="G24" s="34"/>
      <c r="H24" s="34">
        <f>ROUND(SUM(H22:H23),5)</f>
        <v>12000</v>
      </c>
      <c r="I24" s="34"/>
      <c r="J24" s="34">
        <f t="shared" si="2"/>
        <v>-12000</v>
      </c>
      <c r="K24" s="3"/>
      <c r="L24" s="50">
        <f t="shared" si="3"/>
        <v>0</v>
      </c>
    </row>
    <row r="25" spans="1:12" ht="25.5" customHeight="1">
      <c r="A25" s="1"/>
      <c r="B25" s="1"/>
      <c r="C25" s="1"/>
      <c r="D25" s="1" t="s">
        <v>183</v>
      </c>
      <c r="E25" s="1"/>
      <c r="F25" s="34">
        <v>0</v>
      </c>
      <c r="G25" s="34"/>
      <c r="H25" s="34">
        <v>1000</v>
      </c>
      <c r="I25" s="34"/>
      <c r="J25" s="34">
        <f t="shared" si="2"/>
        <v>-1000</v>
      </c>
      <c r="K25" s="3"/>
      <c r="L25" s="50">
        <f t="shared" si="3"/>
        <v>0</v>
      </c>
    </row>
    <row r="26" spans="1:12" ht="12.75">
      <c r="A26" s="1"/>
      <c r="B26" s="1"/>
      <c r="C26" s="1"/>
      <c r="D26" s="1" t="s">
        <v>184</v>
      </c>
      <c r="E26" s="1"/>
      <c r="F26" s="34">
        <v>0</v>
      </c>
      <c r="G26" s="34"/>
      <c r="H26" s="34">
        <v>5400</v>
      </c>
      <c r="I26" s="34"/>
      <c r="J26" s="34">
        <f t="shared" si="2"/>
        <v>-5400</v>
      </c>
      <c r="K26" s="3"/>
      <c r="L26" s="50">
        <f t="shared" si="3"/>
        <v>0</v>
      </c>
    </row>
    <row r="27" spans="1:12" ht="12.75">
      <c r="A27" s="1"/>
      <c r="B27" s="1"/>
      <c r="C27" s="1"/>
      <c r="D27" s="1" t="s">
        <v>185</v>
      </c>
      <c r="E27" s="1"/>
      <c r="F27" s="34">
        <v>0</v>
      </c>
      <c r="G27" s="34"/>
      <c r="H27" s="34">
        <v>200</v>
      </c>
      <c r="I27" s="34"/>
      <c r="J27" s="34">
        <f t="shared" si="2"/>
        <v>-200</v>
      </c>
      <c r="K27" s="3"/>
      <c r="L27" s="50">
        <f t="shared" si="3"/>
        <v>0</v>
      </c>
    </row>
    <row r="28" spans="1:12" ht="12.75">
      <c r="A28" s="1"/>
      <c r="B28" s="1"/>
      <c r="C28" s="1"/>
      <c r="D28" s="1" t="s">
        <v>186</v>
      </c>
      <c r="E28" s="1"/>
      <c r="F28" s="34">
        <v>0</v>
      </c>
      <c r="G28" s="34"/>
      <c r="H28" s="34">
        <v>2500</v>
      </c>
      <c r="I28" s="34"/>
      <c r="J28" s="34">
        <f t="shared" si="2"/>
        <v>-2500</v>
      </c>
      <c r="K28" s="3"/>
      <c r="L28" s="50">
        <f t="shared" si="3"/>
        <v>0</v>
      </c>
    </row>
    <row r="29" spans="1:12" ht="12.75">
      <c r="A29" s="1"/>
      <c r="B29" s="1"/>
      <c r="C29" s="1"/>
      <c r="D29" s="1" t="s">
        <v>187</v>
      </c>
      <c r="E29" s="1"/>
      <c r="F29" s="34">
        <v>0</v>
      </c>
      <c r="G29" s="34"/>
      <c r="H29" s="34">
        <v>1700</v>
      </c>
      <c r="I29" s="34"/>
      <c r="J29" s="34">
        <f t="shared" si="2"/>
        <v>-1700</v>
      </c>
      <c r="K29" s="3"/>
      <c r="L29" s="50">
        <f t="shared" si="3"/>
        <v>0</v>
      </c>
    </row>
    <row r="30" spans="1:12" ht="12.75">
      <c r="A30" s="1"/>
      <c r="B30" s="1"/>
      <c r="C30" s="1"/>
      <c r="D30" s="1" t="s">
        <v>188</v>
      </c>
      <c r="E30" s="1"/>
      <c r="F30" s="34"/>
      <c r="G30" s="34"/>
      <c r="H30" s="34"/>
      <c r="I30" s="34"/>
      <c r="J30" s="34"/>
      <c r="K30" s="3"/>
      <c r="L30" s="50"/>
    </row>
    <row r="31" spans="1:12" ht="12.75">
      <c r="A31" s="1"/>
      <c r="B31" s="1"/>
      <c r="C31" s="1"/>
      <c r="D31" s="1"/>
      <c r="E31" s="1" t="s">
        <v>189</v>
      </c>
      <c r="F31" s="34">
        <v>0</v>
      </c>
      <c r="G31" s="34"/>
      <c r="H31" s="34">
        <v>400</v>
      </c>
      <c r="I31" s="34"/>
      <c r="J31" s="34">
        <f aca="true" t="shared" si="4" ref="J31:J37">ROUND((F31-H31),5)</f>
        <v>-400</v>
      </c>
      <c r="K31" s="3"/>
      <c r="L31" s="50">
        <f aca="true" t="shared" si="5" ref="L31:L37">ROUND(IF(H31=0,IF(F31=0,0,1),F31/H31),5)</f>
        <v>0</v>
      </c>
    </row>
    <row r="32" spans="1:12" ht="12.75">
      <c r="A32" s="1"/>
      <c r="B32" s="1"/>
      <c r="C32" s="1"/>
      <c r="D32" s="1"/>
      <c r="E32" s="1" t="s">
        <v>190</v>
      </c>
      <c r="F32" s="34">
        <v>0</v>
      </c>
      <c r="G32" s="34"/>
      <c r="H32" s="34">
        <v>0</v>
      </c>
      <c r="I32" s="34"/>
      <c r="J32" s="34">
        <f t="shared" si="4"/>
        <v>0</v>
      </c>
      <c r="K32" s="3"/>
      <c r="L32" s="50">
        <f t="shared" si="5"/>
        <v>0</v>
      </c>
    </row>
    <row r="33" spans="1:12" ht="13.5" thickBot="1">
      <c r="A33" s="1"/>
      <c r="B33" s="1"/>
      <c r="C33" s="1"/>
      <c r="D33" s="1"/>
      <c r="E33" s="1" t="s">
        <v>191</v>
      </c>
      <c r="F33" s="51">
        <v>0</v>
      </c>
      <c r="G33" s="34"/>
      <c r="H33" s="51">
        <v>75</v>
      </c>
      <c r="I33" s="34"/>
      <c r="J33" s="51">
        <f t="shared" si="4"/>
        <v>-75</v>
      </c>
      <c r="K33" s="3"/>
      <c r="L33" s="52">
        <f t="shared" si="5"/>
        <v>0</v>
      </c>
    </row>
    <row r="34" spans="1:12" ht="12.75">
      <c r="A34" s="1"/>
      <c r="B34" s="1"/>
      <c r="C34" s="1"/>
      <c r="D34" s="1" t="s">
        <v>192</v>
      </c>
      <c r="E34" s="1"/>
      <c r="F34" s="34">
        <f>ROUND(SUM(F30:F33),5)</f>
        <v>0</v>
      </c>
      <c r="G34" s="34"/>
      <c r="H34" s="34">
        <f>ROUND(SUM(H30:H33),5)</f>
        <v>475</v>
      </c>
      <c r="I34" s="34"/>
      <c r="J34" s="34">
        <f t="shared" si="4"/>
        <v>-475</v>
      </c>
      <c r="K34" s="3"/>
      <c r="L34" s="50">
        <f t="shared" si="5"/>
        <v>0</v>
      </c>
    </row>
    <row r="35" spans="1:12" ht="25.5" customHeight="1">
      <c r="A35" s="1"/>
      <c r="B35" s="1"/>
      <c r="C35" s="1"/>
      <c r="D35" s="1" t="s">
        <v>193</v>
      </c>
      <c r="E35" s="1"/>
      <c r="F35" s="34">
        <v>0</v>
      </c>
      <c r="G35" s="34"/>
      <c r="H35" s="34">
        <v>12328.8</v>
      </c>
      <c r="I35" s="34"/>
      <c r="J35" s="34">
        <f t="shared" si="4"/>
        <v>-12328.8</v>
      </c>
      <c r="K35" s="3"/>
      <c r="L35" s="50">
        <f t="shared" si="5"/>
        <v>0</v>
      </c>
    </row>
    <row r="36" spans="1:12" ht="12.75">
      <c r="A36" s="1"/>
      <c r="B36" s="1"/>
      <c r="C36" s="1"/>
      <c r="D36" s="1" t="s">
        <v>194</v>
      </c>
      <c r="E36" s="1"/>
      <c r="F36" s="34">
        <v>0</v>
      </c>
      <c r="G36" s="34"/>
      <c r="H36" s="34">
        <v>125</v>
      </c>
      <c r="I36" s="34"/>
      <c r="J36" s="34">
        <f t="shared" si="4"/>
        <v>-125</v>
      </c>
      <c r="K36" s="3"/>
      <c r="L36" s="50">
        <f t="shared" si="5"/>
        <v>0</v>
      </c>
    </row>
    <row r="37" spans="1:12" ht="12.75">
      <c r="A37" s="1"/>
      <c r="B37" s="1"/>
      <c r="C37" s="1"/>
      <c r="D37" s="1" t="s">
        <v>195</v>
      </c>
      <c r="E37" s="1"/>
      <c r="F37" s="34">
        <v>0</v>
      </c>
      <c r="G37" s="34"/>
      <c r="H37" s="34">
        <v>0</v>
      </c>
      <c r="I37" s="34"/>
      <c r="J37" s="34">
        <f t="shared" si="4"/>
        <v>0</v>
      </c>
      <c r="K37" s="3"/>
      <c r="L37" s="50">
        <f t="shared" si="5"/>
        <v>0</v>
      </c>
    </row>
    <row r="38" spans="1:12" ht="12.75">
      <c r="A38" s="1"/>
      <c r="B38" s="1"/>
      <c r="C38" s="1"/>
      <c r="D38" s="1" t="s">
        <v>196</v>
      </c>
      <c r="E38" s="1"/>
      <c r="F38" s="34"/>
      <c r="G38" s="34"/>
      <c r="H38" s="34"/>
      <c r="I38" s="34"/>
      <c r="J38" s="34"/>
      <c r="K38" s="3"/>
      <c r="L38" s="50"/>
    </row>
    <row r="39" spans="1:12" ht="12.75">
      <c r="A39" s="1"/>
      <c r="B39" s="1"/>
      <c r="C39" s="1"/>
      <c r="D39" s="1"/>
      <c r="E39" s="1" t="s">
        <v>197</v>
      </c>
      <c r="F39" s="34">
        <v>0</v>
      </c>
      <c r="G39" s="34"/>
      <c r="H39" s="34">
        <v>2000</v>
      </c>
      <c r="I39" s="34"/>
      <c r="J39" s="34">
        <f aca="true" t="shared" si="6" ref="J39:J46">ROUND((F39-H39),5)</f>
        <v>-2000</v>
      </c>
      <c r="K39" s="3"/>
      <c r="L39" s="50">
        <f aca="true" t="shared" si="7" ref="L39:L46">ROUND(IF(H39=0,IF(F39=0,0,1),F39/H39),5)</f>
        <v>0</v>
      </c>
    </row>
    <row r="40" spans="1:12" ht="13.5" thickBot="1">
      <c r="A40" s="1"/>
      <c r="B40" s="1"/>
      <c r="C40" s="1"/>
      <c r="D40" s="1"/>
      <c r="E40" s="1" t="s">
        <v>198</v>
      </c>
      <c r="F40" s="51">
        <v>0</v>
      </c>
      <c r="G40" s="34"/>
      <c r="H40" s="51">
        <v>11309</v>
      </c>
      <c r="I40" s="34"/>
      <c r="J40" s="51">
        <f t="shared" si="6"/>
        <v>-11309</v>
      </c>
      <c r="K40" s="3"/>
      <c r="L40" s="52">
        <f t="shared" si="7"/>
        <v>0</v>
      </c>
    </row>
    <row r="41" spans="1:12" ht="12.75">
      <c r="A41" s="1"/>
      <c r="B41" s="1"/>
      <c r="C41" s="1"/>
      <c r="D41" s="1" t="s">
        <v>199</v>
      </c>
      <c r="E41" s="1"/>
      <c r="F41" s="34">
        <f>ROUND(SUM(F38:F40),5)</f>
        <v>0</v>
      </c>
      <c r="G41" s="34"/>
      <c r="H41" s="34">
        <f>ROUND(SUM(H38:H40),5)</f>
        <v>13309</v>
      </c>
      <c r="I41" s="34"/>
      <c r="J41" s="34">
        <f t="shared" si="6"/>
        <v>-13309</v>
      </c>
      <c r="K41" s="3"/>
      <c r="L41" s="50">
        <f t="shared" si="7"/>
        <v>0</v>
      </c>
    </row>
    <row r="42" spans="1:12" ht="25.5" customHeight="1">
      <c r="A42" s="1"/>
      <c r="B42" s="1"/>
      <c r="C42" s="1"/>
      <c r="D42" s="1" t="s">
        <v>200</v>
      </c>
      <c r="E42" s="1"/>
      <c r="F42" s="34">
        <v>0</v>
      </c>
      <c r="G42" s="34"/>
      <c r="H42" s="34">
        <v>30712.68</v>
      </c>
      <c r="I42" s="34"/>
      <c r="J42" s="34">
        <f t="shared" si="6"/>
        <v>-30712.68</v>
      </c>
      <c r="K42" s="3"/>
      <c r="L42" s="50">
        <f t="shared" si="7"/>
        <v>0</v>
      </c>
    </row>
    <row r="43" spans="1:12" ht="13.5" thickBot="1">
      <c r="A43" s="1"/>
      <c r="B43" s="1"/>
      <c r="C43" s="1"/>
      <c r="D43" s="1" t="s">
        <v>201</v>
      </c>
      <c r="E43" s="1"/>
      <c r="F43" s="51">
        <v>0</v>
      </c>
      <c r="G43" s="34"/>
      <c r="H43" s="51">
        <v>0</v>
      </c>
      <c r="I43" s="34"/>
      <c r="J43" s="51">
        <f t="shared" si="6"/>
        <v>0</v>
      </c>
      <c r="K43" s="3"/>
      <c r="L43" s="52">
        <f t="shared" si="7"/>
        <v>0</v>
      </c>
    </row>
    <row r="44" spans="1:12" ht="13.5" thickBot="1">
      <c r="A44" s="1"/>
      <c r="B44" s="1"/>
      <c r="C44" s="1" t="s">
        <v>50</v>
      </c>
      <c r="D44" s="1"/>
      <c r="E44" s="1"/>
      <c r="F44" s="53">
        <f>ROUND(F16+SUM(F20:F21)+SUM(F24:F29)+SUM(F34:F37)+SUM(F41:F43),5)</f>
        <v>0</v>
      </c>
      <c r="G44" s="34"/>
      <c r="H44" s="53">
        <f>ROUND(H16+SUM(H20:H21)+SUM(H24:H29)+SUM(H34:H37)+SUM(H41:H43),5)</f>
        <v>285815.16</v>
      </c>
      <c r="I44" s="34"/>
      <c r="J44" s="53">
        <f t="shared" si="6"/>
        <v>-285815.16</v>
      </c>
      <c r="K44" s="3"/>
      <c r="L44" s="54">
        <f t="shared" si="7"/>
        <v>0</v>
      </c>
    </row>
    <row r="45" spans="1:12" ht="25.5" customHeight="1" thickBot="1">
      <c r="A45" s="1"/>
      <c r="B45" s="1" t="s">
        <v>51</v>
      </c>
      <c r="C45" s="1"/>
      <c r="D45" s="1"/>
      <c r="E45" s="1"/>
      <c r="F45" s="53">
        <f>ROUND(F3+F15-F44,5)</f>
        <v>0</v>
      </c>
      <c r="G45" s="34"/>
      <c r="H45" s="53">
        <f>ROUND(H3+H15-H44,5)</f>
        <v>-11658.16</v>
      </c>
      <c r="I45" s="34"/>
      <c r="J45" s="53">
        <f t="shared" si="6"/>
        <v>11658.16</v>
      </c>
      <c r="K45" s="3"/>
      <c r="L45" s="54">
        <f t="shared" si="7"/>
        <v>0</v>
      </c>
    </row>
    <row r="46" spans="1:12" s="4" customFormat="1" ht="25.5" customHeight="1" thickBot="1">
      <c r="A46" s="1" t="s">
        <v>52</v>
      </c>
      <c r="B46" s="1"/>
      <c r="C46" s="1"/>
      <c r="D46" s="1"/>
      <c r="E46" s="1"/>
      <c r="F46" s="57">
        <f>F45</f>
        <v>0</v>
      </c>
      <c r="G46" s="39"/>
      <c r="H46" s="57">
        <f>H45</f>
        <v>-11658.16</v>
      </c>
      <c r="I46" s="39"/>
      <c r="J46" s="57">
        <f t="shared" si="6"/>
        <v>11658.16</v>
      </c>
      <c r="K46" s="1"/>
      <c r="L46" s="58">
        <f t="shared" si="7"/>
        <v>0</v>
      </c>
    </row>
    <row r="47" ht="13.5" thickTop="1"/>
    <row r="48" ht="12.75">
      <c r="A48" s="8" t="s">
        <v>130</v>
      </c>
    </row>
    <row r="49" ht="12.75">
      <c r="B49" s="8" t="s">
        <v>63</v>
      </c>
    </row>
    <row r="50" spans="3:12" ht="12.75">
      <c r="C50" s="8" t="s">
        <v>202</v>
      </c>
      <c r="F50" s="42">
        <v>0</v>
      </c>
      <c r="G50" s="42"/>
      <c r="H50" s="42">
        <v>11663.48</v>
      </c>
      <c r="J50" s="34">
        <f>ROUND((F50-H50),5)</f>
        <v>-11663.48</v>
      </c>
      <c r="K50" s="3"/>
      <c r="L50" s="50">
        <f>ROUND(IF(H50=0,IF(F50=0,0,1),F50/H50),5)</f>
        <v>0</v>
      </c>
    </row>
    <row r="51" spans="2:12" ht="12.75">
      <c r="B51" s="8" t="s">
        <v>65</v>
      </c>
      <c r="F51" s="42">
        <v>0</v>
      </c>
      <c r="G51" s="42"/>
      <c r="H51" s="42">
        <f>SUM(H50)</f>
        <v>11663.48</v>
      </c>
      <c r="I51" s="42"/>
      <c r="J51" s="42">
        <f>SUM(J50)</f>
        <v>-11663.48</v>
      </c>
      <c r="K51" s="43"/>
      <c r="L51" s="50">
        <f>ROUND(IF(H51=0,IF(F51=0,0,1),F51/H51),5)</f>
        <v>0</v>
      </c>
    </row>
    <row r="53" spans="1:12" ht="12.75">
      <c r="A53" s="8" t="s">
        <v>52</v>
      </c>
      <c r="F53" s="42">
        <f>SUM(F46+F51)</f>
        <v>0</v>
      </c>
      <c r="G53" s="42"/>
      <c r="H53" s="42">
        <f>SUM(H46+H51)</f>
        <v>5.319999999999709</v>
      </c>
      <c r="I53" s="42"/>
      <c r="J53" s="42">
        <f>SUM(J46+J51)</f>
        <v>-5.319999999999709</v>
      </c>
      <c r="L53" s="50">
        <f>ROUND(IF(H53=0,IF(F53=0,0,1),F53/H53),5)</f>
        <v>0</v>
      </c>
    </row>
    <row r="55" ht="12.75">
      <c r="E55" s="8" t="s">
        <v>246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&amp;L12/13/2016
Accrual Basis&amp;CCity of Elsberry
EMERGENCY SERVICES BUDGET VS. ACTUAL
January through December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5">
      <selection activeCell="H40" sqref="H40"/>
    </sheetView>
  </sheetViews>
  <sheetFormatPr defaultColWidth="9.140625" defaultRowHeight="12.75"/>
  <cols>
    <col min="1" max="4" width="2.7109375" style="8" customWidth="1"/>
    <col min="5" max="5" width="32.7109375" style="8" customWidth="1"/>
    <col min="6" max="6" width="9.421875" style="41" customWidth="1"/>
    <col min="7" max="7" width="3.7109375" style="41" customWidth="1"/>
    <col min="8" max="8" width="9.57421875" style="41" customWidth="1"/>
    <col min="9" max="9" width="2.57421875" style="41" customWidth="1"/>
    <col min="10" max="10" width="10.57421875" style="41" customWidth="1"/>
    <col min="11" max="11" width="2.28125" style="9" customWidth="1"/>
    <col min="12" max="12" width="10.7109375" style="9" customWidth="1"/>
  </cols>
  <sheetData>
    <row r="1" spans="1:12" s="7" customFormat="1" ht="14.25" thickBot="1" thickTop="1">
      <c r="A1" s="5"/>
      <c r="B1" s="5"/>
      <c r="C1" s="5"/>
      <c r="D1" s="5"/>
      <c r="E1" s="5"/>
      <c r="F1" s="25" t="s">
        <v>136</v>
      </c>
      <c r="G1" s="26"/>
      <c r="H1" s="25" t="s">
        <v>0</v>
      </c>
      <c r="I1" s="26"/>
      <c r="J1" s="25" t="s">
        <v>1</v>
      </c>
      <c r="K1" s="6"/>
      <c r="L1" s="14" t="s">
        <v>2</v>
      </c>
    </row>
    <row r="2" spans="1:12" s="7" customFormat="1" ht="13.5" thickTop="1">
      <c r="A2" s="5"/>
      <c r="B2" s="10" t="s">
        <v>55</v>
      </c>
      <c r="C2" s="5"/>
      <c r="D2" s="5"/>
      <c r="E2" s="5"/>
      <c r="F2" s="27"/>
      <c r="G2" s="28"/>
      <c r="H2" s="77"/>
      <c r="I2" s="28"/>
      <c r="J2" s="27"/>
      <c r="K2" s="6"/>
      <c r="L2" s="23"/>
    </row>
    <row r="3" spans="1:12" s="7" customFormat="1" ht="12.75">
      <c r="A3" s="5"/>
      <c r="B3" s="78" t="s">
        <v>3</v>
      </c>
      <c r="C3" s="5"/>
      <c r="D3" s="5"/>
      <c r="E3" s="5"/>
      <c r="F3" s="30"/>
      <c r="G3" s="31"/>
      <c r="H3" s="32"/>
      <c r="I3" s="31"/>
      <c r="J3" s="30"/>
      <c r="K3" s="12"/>
      <c r="L3" s="11"/>
    </row>
    <row r="4" spans="1:12" ht="12.75">
      <c r="A4" s="1"/>
      <c r="B4" s="1"/>
      <c r="C4" s="15" t="s">
        <v>4</v>
      </c>
      <c r="D4" s="15"/>
      <c r="E4" s="1"/>
      <c r="F4" s="33"/>
      <c r="G4" s="34"/>
      <c r="H4" s="33"/>
      <c r="I4" s="34"/>
      <c r="J4" s="33"/>
      <c r="K4" s="3"/>
      <c r="L4" s="13"/>
    </row>
    <row r="5" spans="1:12" ht="12.75">
      <c r="A5" s="1"/>
      <c r="B5" s="1"/>
      <c r="C5" s="1"/>
      <c r="D5" s="1"/>
      <c r="E5" s="15" t="s">
        <v>203</v>
      </c>
      <c r="F5" s="35">
        <v>0</v>
      </c>
      <c r="G5" s="34"/>
      <c r="H5" s="35">
        <v>200</v>
      </c>
      <c r="I5" s="34"/>
      <c r="J5" s="35">
        <f>ROUND((F5-H5),5)</f>
        <v>-200</v>
      </c>
      <c r="K5" s="3"/>
      <c r="L5" s="17">
        <f aca="true" t="shared" si="0" ref="L5:L10">ROUND(IF(H5=0,IF(F5=0,0,1),F5/H5),5)</f>
        <v>0</v>
      </c>
    </row>
    <row r="6" spans="1:12" ht="12.75">
      <c r="A6" s="1"/>
      <c r="B6" s="1"/>
      <c r="C6" s="1"/>
      <c r="D6" s="1"/>
      <c r="E6" s="15" t="s">
        <v>204</v>
      </c>
      <c r="F6" s="35">
        <v>0</v>
      </c>
      <c r="G6" s="34"/>
      <c r="H6" s="35">
        <v>9800</v>
      </c>
      <c r="I6" s="34"/>
      <c r="J6" s="35">
        <f>ROUND((F6-H6),5)</f>
        <v>-9800</v>
      </c>
      <c r="K6" s="3"/>
      <c r="L6" s="17">
        <f t="shared" si="0"/>
        <v>0</v>
      </c>
    </row>
    <row r="7" spans="1:12" ht="12.75">
      <c r="A7" s="1"/>
      <c r="B7" s="1"/>
      <c r="C7" s="1"/>
      <c r="D7" s="1"/>
      <c r="E7" s="15" t="s">
        <v>205</v>
      </c>
      <c r="F7" s="35">
        <v>0</v>
      </c>
      <c r="G7" s="34"/>
      <c r="H7" s="35">
        <v>1000</v>
      </c>
      <c r="I7" s="34"/>
      <c r="J7" s="35"/>
      <c r="K7" s="3"/>
      <c r="L7" s="17">
        <f t="shared" si="0"/>
        <v>0</v>
      </c>
    </row>
    <row r="8" spans="1:12" ht="12.75">
      <c r="A8" s="1"/>
      <c r="B8" s="1"/>
      <c r="C8" s="1"/>
      <c r="D8" s="1"/>
      <c r="E8" s="15" t="s">
        <v>206</v>
      </c>
      <c r="F8" s="35">
        <v>0</v>
      </c>
      <c r="G8" s="34"/>
      <c r="H8" s="35">
        <v>2500</v>
      </c>
      <c r="I8" s="34"/>
      <c r="J8" s="35">
        <f>ROUND((F8-H8),5)</f>
        <v>-2500</v>
      </c>
      <c r="K8" s="3"/>
      <c r="L8" s="17">
        <f t="shared" si="0"/>
        <v>0</v>
      </c>
    </row>
    <row r="9" spans="1:12" ht="12.75">
      <c r="A9" s="1"/>
      <c r="B9" s="1"/>
      <c r="C9" s="1"/>
      <c r="D9" s="1"/>
      <c r="E9" s="15" t="s">
        <v>207</v>
      </c>
      <c r="F9" s="35">
        <v>0</v>
      </c>
      <c r="G9" s="34"/>
      <c r="H9" s="35">
        <v>1500</v>
      </c>
      <c r="I9" s="34"/>
      <c r="J9" s="35">
        <v>0</v>
      </c>
      <c r="K9" s="3"/>
      <c r="L9" s="17">
        <f t="shared" si="0"/>
        <v>0</v>
      </c>
    </row>
    <row r="10" spans="1:12" ht="12.75">
      <c r="A10" s="1"/>
      <c r="B10" s="1"/>
      <c r="C10" s="1"/>
      <c r="D10" s="1"/>
      <c r="E10" s="15" t="s">
        <v>208</v>
      </c>
      <c r="F10" s="35">
        <v>0</v>
      </c>
      <c r="G10" s="34"/>
      <c r="H10" s="35">
        <v>1200</v>
      </c>
      <c r="I10" s="34"/>
      <c r="J10" s="35">
        <f>ROUND((F10-H10),5)</f>
        <v>-1200</v>
      </c>
      <c r="K10" s="3"/>
      <c r="L10" s="17">
        <f t="shared" si="0"/>
        <v>0</v>
      </c>
    </row>
    <row r="11" spans="1:12" ht="12.75">
      <c r="A11" s="1"/>
      <c r="B11" s="1"/>
      <c r="C11" s="1"/>
      <c r="D11" s="1"/>
      <c r="E11" s="15" t="s">
        <v>209</v>
      </c>
      <c r="F11" s="35"/>
      <c r="G11" s="34"/>
      <c r="H11" s="35"/>
      <c r="I11" s="34"/>
      <c r="J11" s="35"/>
      <c r="K11" s="3"/>
      <c r="L11" s="17"/>
    </row>
    <row r="12" spans="1:12" ht="12.75">
      <c r="A12" s="1"/>
      <c r="B12" s="1"/>
      <c r="C12" s="1"/>
      <c r="D12" s="1"/>
      <c r="E12" s="15" t="s">
        <v>210</v>
      </c>
      <c r="F12" s="35">
        <v>0</v>
      </c>
      <c r="G12" s="34"/>
      <c r="H12" s="35">
        <v>16000</v>
      </c>
      <c r="I12" s="34"/>
      <c r="J12" s="35">
        <f>ROUND((F12-H12),5)</f>
        <v>-16000</v>
      </c>
      <c r="K12" s="3"/>
      <c r="L12" s="17">
        <f>ROUND(IF(H12=0,IF(F12=0,0,1),F12/H12),5)</f>
        <v>0</v>
      </c>
    </row>
    <row r="13" spans="1:12" ht="13.5" thickBot="1">
      <c r="A13" s="1"/>
      <c r="B13" s="1"/>
      <c r="C13" s="1"/>
      <c r="D13" s="1"/>
      <c r="E13" s="8" t="s">
        <v>211</v>
      </c>
      <c r="F13" s="36">
        <v>0</v>
      </c>
      <c r="G13" s="34"/>
      <c r="H13" s="36">
        <v>0</v>
      </c>
      <c r="I13" s="34"/>
      <c r="J13" s="36">
        <f>ROUND((F13-H13),5)</f>
        <v>0</v>
      </c>
      <c r="K13" s="3"/>
      <c r="L13" s="19">
        <f>ROUND(IF(H13=0,IF(F13=0,0,1),F13/H13),5)</f>
        <v>0</v>
      </c>
    </row>
    <row r="14" spans="1:12" ht="13.5" thickBot="1">
      <c r="A14" s="1"/>
      <c r="B14" s="1"/>
      <c r="C14" s="1"/>
      <c r="D14" s="1"/>
      <c r="E14" s="8" t="s">
        <v>212</v>
      </c>
      <c r="H14" s="42">
        <f>SUM(H12:H13)</f>
        <v>16000</v>
      </c>
      <c r="J14" s="42">
        <f>SUM(J12:J13)</f>
        <v>-16000</v>
      </c>
      <c r="L14" s="19">
        <f>ROUND(IF(H14=0,IF(F14=0,0,1),F14/H14),5)</f>
        <v>0</v>
      </c>
    </row>
    <row r="15" spans="1:12" ht="12.75">
      <c r="A15" s="1"/>
      <c r="B15" s="1"/>
      <c r="C15" s="15" t="s">
        <v>25</v>
      </c>
      <c r="D15" s="15"/>
      <c r="E15" s="1"/>
      <c r="F15" s="35">
        <f>ROUND(SUM(F4:F14),5)</f>
        <v>0</v>
      </c>
      <c r="G15" s="34"/>
      <c r="H15" s="35">
        <f>SUM(H5:H13)</f>
        <v>32200</v>
      </c>
      <c r="I15" s="34"/>
      <c r="J15" s="35">
        <f>ROUND((F15-H15),5)</f>
        <v>-32200</v>
      </c>
      <c r="K15" s="3"/>
      <c r="L15" s="17">
        <f>ROUND(IF(H15=0,IF(F15=0,0,1),F15/H15),5)</f>
        <v>0</v>
      </c>
    </row>
    <row r="16" spans="1:12" ht="12.75">
      <c r="A16" s="1"/>
      <c r="B16" s="1" t="s">
        <v>213</v>
      </c>
      <c r="C16" s="15"/>
      <c r="D16" s="15"/>
      <c r="E16" s="1"/>
      <c r="F16" s="35"/>
      <c r="G16" s="34"/>
      <c r="H16" s="35">
        <v>34702</v>
      </c>
      <c r="I16" s="34"/>
      <c r="J16" s="35">
        <v>-34702</v>
      </c>
      <c r="K16" s="3"/>
      <c r="L16" s="17">
        <v>0</v>
      </c>
    </row>
    <row r="17" spans="1:12" ht="12.75">
      <c r="A17" s="1"/>
      <c r="B17" s="1"/>
      <c r="C17" s="15"/>
      <c r="D17" s="15"/>
      <c r="E17" s="1"/>
      <c r="F17" s="35"/>
      <c r="G17" s="34"/>
      <c r="H17" s="35"/>
      <c r="I17" s="34"/>
      <c r="J17" s="35"/>
      <c r="K17" s="3"/>
      <c r="L17" s="17"/>
    </row>
    <row r="18" spans="1:12" ht="12.75">
      <c r="A18" s="1"/>
      <c r="B18" s="1"/>
      <c r="C18" s="15" t="s">
        <v>26</v>
      </c>
      <c r="D18" s="15"/>
      <c r="E18" s="1"/>
      <c r="F18" s="33"/>
      <c r="G18" s="34"/>
      <c r="H18" s="33"/>
      <c r="I18" s="34"/>
      <c r="J18" s="33"/>
      <c r="K18" s="3"/>
      <c r="L18" s="13"/>
    </row>
    <row r="19" spans="1:12" ht="12.75">
      <c r="A19" s="1"/>
      <c r="B19" s="1"/>
      <c r="C19" s="1"/>
      <c r="D19" s="1"/>
      <c r="E19" s="15" t="s">
        <v>27</v>
      </c>
      <c r="F19" s="35">
        <v>0</v>
      </c>
      <c r="G19" s="34"/>
      <c r="H19" s="35">
        <v>15000</v>
      </c>
      <c r="I19" s="34"/>
      <c r="J19" s="35">
        <f aca="true" t="shared" si="1" ref="J19:J30">ROUND((F19-H19),5)</f>
        <v>-15000</v>
      </c>
      <c r="K19" s="3"/>
      <c r="L19" s="17">
        <f aca="true" t="shared" si="2" ref="L19:L30">ROUND(IF(H19=0,IF(F19=0,0,1),F19/H19),5)</f>
        <v>0</v>
      </c>
    </row>
    <row r="20" spans="1:12" ht="12.75">
      <c r="A20" s="1"/>
      <c r="B20" s="1"/>
      <c r="C20" s="1"/>
      <c r="D20" s="1"/>
      <c r="E20" s="15" t="s">
        <v>214</v>
      </c>
      <c r="F20" s="35">
        <v>0</v>
      </c>
      <c r="G20" s="34"/>
      <c r="H20" s="35">
        <v>16000</v>
      </c>
      <c r="I20" s="34"/>
      <c r="J20" s="35">
        <f t="shared" si="1"/>
        <v>-16000</v>
      </c>
      <c r="K20" s="3"/>
      <c r="L20" s="17">
        <f t="shared" si="2"/>
        <v>0</v>
      </c>
    </row>
    <row r="21" spans="1:12" ht="12.75">
      <c r="A21" s="1"/>
      <c r="B21" s="1"/>
      <c r="C21" s="1"/>
      <c r="D21" s="1"/>
      <c r="E21" s="15" t="s">
        <v>215</v>
      </c>
      <c r="F21" s="35">
        <v>0</v>
      </c>
      <c r="G21" s="34"/>
      <c r="H21" s="35">
        <v>7200</v>
      </c>
      <c r="I21" s="34"/>
      <c r="J21" s="35">
        <f t="shared" si="1"/>
        <v>-7200</v>
      </c>
      <c r="K21" s="3"/>
      <c r="L21" s="17">
        <f t="shared" si="2"/>
        <v>0</v>
      </c>
    </row>
    <row r="22" spans="1:12" ht="12.75">
      <c r="A22" s="1"/>
      <c r="B22" s="1"/>
      <c r="C22" s="1"/>
      <c r="D22" s="1"/>
      <c r="E22" s="15" t="s">
        <v>216</v>
      </c>
      <c r="F22" s="35">
        <v>0</v>
      </c>
      <c r="G22" s="34"/>
      <c r="H22" s="35">
        <v>1500</v>
      </c>
      <c r="I22" s="34"/>
      <c r="J22" s="35">
        <f t="shared" si="1"/>
        <v>-1500</v>
      </c>
      <c r="K22" s="3"/>
      <c r="L22" s="17">
        <f t="shared" si="2"/>
        <v>0</v>
      </c>
    </row>
    <row r="23" spans="1:12" ht="12.75">
      <c r="A23" s="1"/>
      <c r="B23" s="1"/>
      <c r="C23" s="1"/>
      <c r="D23" s="1"/>
      <c r="E23" s="15" t="s">
        <v>267</v>
      </c>
      <c r="F23" s="35"/>
      <c r="G23" s="34"/>
      <c r="H23" s="35">
        <v>124</v>
      </c>
      <c r="I23" s="34"/>
      <c r="J23" s="35"/>
      <c r="K23" s="3"/>
      <c r="L23" s="17"/>
    </row>
    <row r="24" spans="1:12" ht="12.75">
      <c r="A24" s="1"/>
      <c r="B24" s="1"/>
      <c r="C24" s="1"/>
      <c r="D24" s="1"/>
      <c r="E24" s="15" t="s">
        <v>217</v>
      </c>
      <c r="F24" s="35">
        <v>0</v>
      </c>
      <c r="G24" s="34"/>
      <c r="H24" s="35">
        <v>500</v>
      </c>
      <c r="I24" s="34"/>
      <c r="J24" s="35">
        <f t="shared" si="1"/>
        <v>-500</v>
      </c>
      <c r="K24" s="3"/>
      <c r="L24" s="17">
        <f t="shared" si="2"/>
        <v>0</v>
      </c>
    </row>
    <row r="25" spans="1:12" ht="12.75">
      <c r="A25" s="1"/>
      <c r="B25" s="1"/>
      <c r="C25" s="1"/>
      <c r="D25" s="1"/>
      <c r="E25" s="15" t="s">
        <v>218</v>
      </c>
      <c r="F25" s="35">
        <v>0</v>
      </c>
      <c r="G25" s="34"/>
      <c r="H25" s="35">
        <v>3000</v>
      </c>
      <c r="I25" s="34"/>
      <c r="J25" s="35">
        <f t="shared" si="1"/>
        <v>-3000</v>
      </c>
      <c r="K25" s="3"/>
      <c r="L25" s="17">
        <f t="shared" si="2"/>
        <v>0</v>
      </c>
    </row>
    <row r="26" spans="1:12" ht="12.75">
      <c r="A26" s="1"/>
      <c r="B26" s="1"/>
      <c r="C26" s="1"/>
      <c r="D26" s="1"/>
      <c r="E26" s="15" t="s">
        <v>219</v>
      </c>
      <c r="F26" s="35">
        <v>0</v>
      </c>
      <c r="G26" s="34"/>
      <c r="H26" s="35">
        <v>1200</v>
      </c>
      <c r="I26" s="34"/>
      <c r="J26" s="35">
        <f t="shared" si="1"/>
        <v>-1200</v>
      </c>
      <c r="K26" s="3"/>
      <c r="L26" s="17">
        <f t="shared" si="2"/>
        <v>0</v>
      </c>
    </row>
    <row r="27" spans="1:12" ht="12.75">
      <c r="A27" s="1"/>
      <c r="B27" s="1"/>
      <c r="C27" s="1"/>
      <c r="D27" s="1"/>
      <c r="E27" s="15" t="s">
        <v>220</v>
      </c>
      <c r="F27" s="35">
        <v>0</v>
      </c>
      <c r="G27" s="34"/>
      <c r="H27" s="35">
        <v>1500</v>
      </c>
      <c r="I27" s="34"/>
      <c r="J27" s="35">
        <f t="shared" si="1"/>
        <v>-1500</v>
      </c>
      <c r="K27" s="3"/>
      <c r="L27" s="17">
        <f t="shared" si="2"/>
        <v>0</v>
      </c>
    </row>
    <row r="28" spans="1:12" ht="13.5" thickBot="1">
      <c r="A28" s="1"/>
      <c r="B28" s="1"/>
      <c r="C28" s="1"/>
      <c r="D28" s="1"/>
      <c r="E28" s="15" t="s">
        <v>221</v>
      </c>
      <c r="F28" s="36">
        <v>0</v>
      </c>
      <c r="G28" s="34"/>
      <c r="H28" s="36">
        <v>0</v>
      </c>
      <c r="I28" s="34"/>
      <c r="J28" s="36">
        <f t="shared" si="1"/>
        <v>0</v>
      </c>
      <c r="K28" s="3"/>
      <c r="L28" s="19">
        <f t="shared" si="2"/>
        <v>0</v>
      </c>
    </row>
    <row r="29" spans="1:12" ht="13.5" thickBot="1">
      <c r="A29" s="1"/>
      <c r="B29" s="1"/>
      <c r="C29" s="15" t="s">
        <v>50</v>
      </c>
      <c r="D29" s="15"/>
      <c r="E29" s="1"/>
      <c r="F29" s="37">
        <f>ROUND(SUM(F18:F28),5)</f>
        <v>0</v>
      </c>
      <c r="G29" s="34"/>
      <c r="H29" s="37">
        <f>SUM(H19:H28)</f>
        <v>46024</v>
      </c>
      <c r="I29" s="34"/>
      <c r="J29" s="37">
        <f t="shared" si="1"/>
        <v>-46024</v>
      </c>
      <c r="K29" s="3"/>
      <c r="L29" s="18">
        <f t="shared" si="2"/>
        <v>0</v>
      </c>
    </row>
    <row r="30" spans="1:12" ht="13.5" thickBot="1">
      <c r="A30" s="1"/>
      <c r="B30" s="15" t="s">
        <v>51</v>
      </c>
      <c r="C30" s="1"/>
      <c r="D30" s="1"/>
      <c r="E30" s="1"/>
      <c r="F30" s="37">
        <f>ROUND(F3+F15-F29,5)</f>
        <v>0</v>
      </c>
      <c r="G30" s="34"/>
      <c r="H30" s="37">
        <f>ROUND(H3+H15-H29,5)</f>
        <v>-13824</v>
      </c>
      <c r="I30" s="34"/>
      <c r="J30" s="37">
        <f t="shared" si="1"/>
        <v>13824</v>
      </c>
      <c r="K30" s="3"/>
      <c r="L30" s="18">
        <f t="shared" si="2"/>
        <v>0</v>
      </c>
    </row>
    <row r="31" spans="1:12" s="4" customFormat="1" ht="10.5" thickBot="1">
      <c r="A31" s="15" t="s">
        <v>52</v>
      </c>
      <c r="B31" s="1"/>
      <c r="C31" s="1"/>
      <c r="D31" s="1"/>
      <c r="E31" s="1"/>
      <c r="F31" s="38"/>
      <c r="G31" s="39"/>
      <c r="H31" s="38"/>
      <c r="I31" s="39"/>
      <c r="J31" s="38"/>
      <c r="K31" s="1"/>
      <c r="L31" s="20"/>
    </row>
    <row r="32" spans="1:12" s="4" customFormat="1" ht="13.5" thickTop="1">
      <c r="A32" s="8"/>
      <c r="B32" s="8"/>
      <c r="C32" s="8"/>
      <c r="D32" s="8"/>
      <c r="E32" s="8"/>
      <c r="F32" s="40"/>
      <c r="G32" s="39"/>
      <c r="H32" s="40"/>
      <c r="I32" s="39"/>
      <c r="J32" s="40"/>
      <c r="K32" s="8"/>
      <c r="L32" s="21"/>
    </row>
    <row r="33" ht="12.75">
      <c r="B33" s="8" t="s">
        <v>130</v>
      </c>
    </row>
    <row r="34" spans="3:12" ht="12.75">
      <c r="C34" s="8" t="s">
        <v>222</v>
      </c>
      <c r="F34" s="42">
        <v>0</v>
      </c>
      <c r="G34" s="42"/>
      <c r="H34" s="42">
        <v>13581.93</v>
      </c>
      <c r="I34" s="42"/>
      <c r="J34" s="42">
        <v>-13581.93</v>
      </c>
      <c r="K34" s="43"/>
      <c r="L34" s="79">
        <v>0</v>
      </c>
    </row>
    <row r="35" spans="2:12" ht="12.75">
      <c r="B35" s="8" t="s">
        <v>65</v>
      </c>
      <c r="F35" s="42">
        <v>0</v>
      </c>
      <c r="G35" s="42"/>
      <c r="H35" s="42">
        <f>SUM(H34)</f>
        <v>13581.93</v>
      </c>
      <c r="I35" s="42"/>
      <c r="J35" s="42">
        <f>SUM(J34)</f>
        <v>-13581.93</v>
      </c>
      <c r="K35" s="43"/>
      <c r="L35" s="79">
        <f>SUM(L34)</f>
        <v>0</v>
      </c>
    </row>
    <row r="37" spans="2:12" ht="12.75">
      <c r="B37" s="8" t="s">
        <v>134</v>
      </c>
      <c r="F37" s="42"/>
      <c r="G37" s="42"/>
      <c r="H37" s="42">
        <f>SUM(H30:H34)</f>
        <v>-242.0699999999997</v>
      </c>
      <c r="I37" s="42"/>
      <c r="J37" s="80">
        <v>0</v>
      </c>
      <c r="K37" s="43"/>
      <c r="L37" s="43"/>
    </row>
    <row r="38" ht="12.75">
      <c r="E38" s="8" t="s">
        <v>247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&amp;L12/8/2015
Accrual Basis&amp;CCity of Elsberry
MUNICIPAL COURT BUDGET VS. ACTUAL
January through December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CordsieJ</dc:creator>
  <cp:keywords/>
  <dc:description/>
  <cp:lastModifiedBy>CordsieJ</cp:lastModifiedBy>
  <cp:lastPrinted>2016-12-12T18:50:18Z</cp:lastPrinted>
  <dcterms:created xsi:type="dcterms:W3CDTF">2012-12-06T20:59:34Z</dcterms:created>
  <dcterms:modified xsi:type="dcterms:W3CDTF">2016-12-12T19:12:50Z</dcterms:modified>
  <cp:category/>
  <cp:version/>
  <cp:contentType/>
  <cp:contentStatus/>
</cp:coreProperties>
</file>